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open" sheetId="1" r:id="rId1"/>
    <sheet name="veterán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'open'!$A$4:$AK$166</definedName>
    <definedName name="_xlnm._FilterDatabase" localSheetId="1" hidden="1">'veteráni'!$A$4:$AK$22</definedName>
  </definedNames>
  <calcPr fullCalcOnLoad="1"/>
</workbook>
</file>

<file path=xl/sharedStrings.xml><?xml version="1.0" encoding="utf-8"?>
<sst xmlns="http://schemas.openxmlformats.org/spreadsheetml/2006/main" count="372" uniqueCount="212">
  <si>
    <t>Jméno</t>
  </si>
  <si>
    <t>kolektiv</t>
  </si>
  <si>
    <t>HZS Královéhradeckého kraje</t>
  </si>
  <si>
    <t>HZS Zlínského kraje</t>
  </si>
  <si>
    <t>HZS Ústeckého kraje</t>
  </si>
  <si>
    <t>HZS Pardubického kraje</t>
  </si>
  <si>
    <t>body</t>
  </si>
  <si>
    <t>pořadí</t>
  </si>
  <si>
    <t>HZS Plzeňského kraje</t>
  </si>
  <si>
    <t>HZS Olomouckého kraje</t>
  </si>
  <si>
    <t>HZS Moravskoslezského kraje</t>
  </si>
  <si>
    <t>Plzeň</t>
  </si>
  <si>
    <t>Hranice</t>
  </si>
  <si>
    <t>čas</t>
  </si>
  <si>
    <t>HZS hlavního města Prahy</t>
  </si>
  <si>
    <t>Ostrava</t>
  </si>
  <si>
    <t>čas pro výpočet</t>
  </si>
  <si>
    <t>index</t>
  </si>
  <si>
    <t>ČB</t>
  </si>
  <si>
    <t>HK</t>
  </si>
  <si>
    <t>HZS Libereckého kraje</t>
  </si>
  <si>
    <t>SDH Žebnice</t>
  </si>
  <si>
    <t>poř</t>
  </si>
  <si>
    <t>UB</t>
  </si>
  <si>
    <t>SDH Michálkovice</t>
  </si>
  <si>
    <t>HZS Jihomoravského kraje</t>
  </si>
  <si>
    <t>HZS Středočeského kraje</t>
  </si>
  <si>
    <t>HZS kraje Vysočina</t>
  </si>
  <si>
    <t>SDH Kvasiny</t>
  </si>
  <si>
    <t>započítávané</t>
  </si>
  <si>
    <t>Milan NETRVAL</t>
  </si>
  <si>
    <t>Pavel KRPEC</t>
  </si>
  <si>
    <t>Lukáš FLACH</t>
  </si>
  <si>
    <t>Martin ROHÁČ</t>
  </si>
  <si>
    <t>Jakub PAULÍČEK</t>
  </si>
  <si>
    <t>Vlastimil ŽÁK</t>
  </si>
  <si>
    <t>Tomáš DANĚK</t>
  </si>
  <si>
    <t>Jindřich HARASIMOVIČ</t>
  </si>
  <si>
    <t>Marek PAVELKA</t>
  </si>
  <si>
    <t>Dominik SOUKUP</t>
  </si>
  <si>
    <t>Petr KORÁBEČNÝ</t>
  </si>
  <si>
    <t>František KUNOVSKÝ</t>
  </si>
  <si>
    <t>Martin VIKTORA</t>
  </si>
  <si>
    <t>Richard SVAČINA</t>
  </si>
  <si>
    <t>Lukáš KROUPA</t>
  </si>
  <si>
    <t>Miroslav ARVAI</t>
  </si>
  <si>
    <t>Jakub KASAL</t>
  </si>
  <si>
    <t>Václav BLAŽEK</t>
  </si>
  <si>
    <t>Václav ŘÍHA</t>
  </si>
  <si>
    <t>Lukáš VONDÁL</t>
  </si>
  <si>
    <t>Jan VYVIAL</t>
  </si>
  <si>
    <t>Stanislav PAULÍČEK</t>
  </si>
  <si>
    <t>Petr VACULÍN</t>
  </si>
  <si>
    <t>Vladislav FILIP</t>
  </si>
  <si>
    <t>Jan ZHŘÍVAL</t>
  </si>
  <si>
    <t>Radek CHMELA</t>
  </si>
  <si>
    <t>Jakub GROSS</t>
  </si>
  <si>
    <t>Marek VÁŇA</t>
  </si>
  <si>
    <t>SDH Dobrá</t>
  </si>
  <si>
    <t>HZSP Deza, a.s. Valašské Meziříčí</t>
  </si>
  <si>
    <t>Pavel HNÍZDIL</t>
  </si>
  <si>
    <t>Ivan PĚNČA</t>
  </si>
  <si>
    <t>Petr KUCHAŘÍK</t>
  </si>
  <si>
    <t>Jan KLIMECKÝ</t>
  </si>
  <si>
    <t>Pavel JANŮ</t>
  </si>
  <si>
    <t>Patrik ŽIŽKA</t>
  </si>
  <si>
    <t>Stanislav ŠMÍD</t>
  </si>
  <si>
    <t>Michal ŠÍDA</t>
  </si>
  <si>
    <t>Marek ŠENKÝŘ</t>
  </si>
  <si>
    <t>Michal DOKTOR</t>
  </si>
  <si>
    <t>Ladislav STÁREK</t>
  </si>
  <si>
    <t>HZS Kraje Vysočina</t>
  </si>
  <si>
    <t>HZS Jihočeského kraje</t>
  </si>
  <si>
    <t>HZS Karlovarského kraje</t>
  </si>
  <si>
    <t>Radek ŠUBA</t>
  </si>
  <si>
    <t>Martin LIDMILA</t>
  </si>
  <si>
    <t>Martin KLIMEŠ</t>
  </si>
  <si>
    <t>Josef KOZEL</t>
  </si>
  <si>
    <t>Jan GRYGAR</t>
  </si>
  <si>
    <t xml:space="preserve">SDH Skalice </t>
  </si>
  <si>
    <t>Ondřej SOUKENÍK</t>
  </si>
  <si>
    <t>Miloš JEŽEK</t>
  </si>
  <si>
    <t>Aleš MASNÝ</t>
  </si>
  <si>
    <t>Michal BULÍN</t>
  </si>
  <si>
    <t>Jakub ARVAI</t>
  </si>
  <si>
    <t>Daniel KLVAŇA</t>
  </si>
  <si>
    <t>Marek PEŠTÁL</t>
  </si>
  <si>
    <t>Marián RERKO</t>
  </si>
  <si>
    <t>Vojtěch KLENKA</t>
  </si>
  <si>
    <t>SDH Oznice</t>
  </si>
  <si>
    <t>SDH Budíkovice</t>
  </si>
  <si>
    <t>SDH Poprad</t>
  </si>
  <si>
    <t>SDH Brloh</t>
  </si>
  <si>
    <t>Stanislav HLADÍK</t>
  </si>
  <si>
    <t>Jan KUČERA</t>
  </si>
  <si>
    <t>Jakub KREUZ</t>
  </si>
  <si>
    <t>HaZZ Poprad</t>
  </si>
  <si>
    <t>Lukáš HONS</t>
  </si>
  <si>
    <t>Jan HŮLA</t>
  </si>
  <si>
    <t>Martin PROVAZNÍK</t>
  </si>
  <si>
    <t>Matěj MASNÝ</t>
  </si>
  <si>
    <t>Šimon KUDRNA</t>
  </si>
  <si>
    <t>Martin BÍLEK</t>
  </si>
  <si>
    <t>Radek PISKAČ</t>
  </si>
  <si>
    <t>HZS Ústeckého Kraje</t>
  </si>
  <si>
    <t>Vladimír JANKO</t>
  </si>
  <si>
    <t>Patrik KLIGL</t>
  </si>
  <si>
    <t>Petr KYNĚRA</t>
  </si>
  <si>
    <t>Tomáš DROBISZ</t>
  </si>
  <si>
    <t>Lukáš FIURÁŠEK</t>
  </si>
  <si>
    <t>Václav HEŘMAN</t>
  </si>
  <si>
    <t>Jiří HERIÁN</t>
  </si>
  <si>
    <t>Jiří HNYK</t>
  </si>
  <si>
    <t>Vojta BAŠTA</t>
  </si>
  <si>
    <t>Dominik MAŠEK</t>
  </si>
  <si>
    <t>Matúš SOLTIŠÍK</t>
  </si>
  <si>
    <t>SDH Ruda</t>
  </si>
  <si>
    <t>Marián FRANCÚZ</t>
  </si>
  <si>
    <t>Ondřej HORYCH</t>
  </si>
  <si>
    <t>Josef BUCHTA</t>
  </si>
  <si>
    <t>Tomáš NOVÁK</t>
  </si>
  <si>
    <t>Radim CALETKA</t>
  </si>
  <si>
    <t>Radek NECHVÁTAL</t>
  </si>
  <si>
    <t>Jiří SUCHOPÁR</t>
  </si>
  <si>
    <t>Martin MOTEJZÍK</t>
  </si>
  <si>
    <t>Marek SEVERA</t>
  </si>
  <si>
    <t>Jaroslav HRDLIČKA</t>
  </si>
  <si>
    <t>Miroslav ŠARY</t>
  </si>
  <si>
    <t>Jiří MAREŠ</t>
  </si>
  <si>
    <t>Rostislav SOUKUP</t>
  </si>
  <si>
    <t>Pavel SOJČÍK</t>
  </si>
  <si>
    <t>Petr PUPÁK</t>
  </si>
  <si>
    <t>Pavel GALETKA</t>
  </si>
  <si>
    <t>Marcel DAL</t>
  </si>
  <si>
    <t>David TRÁVNÍČEK</t>
  </si>
  <si>
    <t>SDH Morašice</t>
  </si>
  <si>
    <t>Jiří ŠKODNÝ</t>
  </si>
  <si>
    <t>Josef SABO</t>
  </si>
  <si>
    <t>SDH Šošůvka</t>
  </si>
  <si>
    <t>František KUCHTA</t>
  </si>
  <si>
    <t>Adam BARTOŇ</t>
  </si>
  <si>
    <t>Martin KRÁLÍK</t>
  </si>
  <si>
    <t>Český pohár ve dvojboji 2019 - kategorie do 35 let</t>
  </si>
  <si>
    <t>Český pohár ve dvojboji 2019 - kategorie nad 35 let</t>
  </si>
  <si>
    <t>4x body</t>
  </si>
  <si>
    <t>4x čas</t>
  </si>
  <si>
    <t>Andreas HEMPEL</t>
  </si>
  <si>
    <t>Germanyfiresport</t>
  </si>
  <si>
    <t>Milan SEDLÁČEK</t>
  </si>
  <si>
    <t>Jonas MADE</t>
  </si>
  <si>
    <t>Jan FINDA</t>
  </si>
  <si>
    <t>Jan ŠVÁB</t>
  </si>
  <si>
    <t>Jiří PÍBAL</t>
  </si>
  <si>
    <t>Jiří JOUKL</t>
  </si>
  <si>
    <t>Ondřej HUML</t>
  </si>
  <si>
    <t>Martin CAHA</t>
  </si>
  <si>
    <t>Martin LAPKA</t>
  </si>
  <si>
    <t>Přemysl LAMAČ</t>
  </si>
  <si>
    <t>Christoph STELZNER</t>
  </si>
  <si>
    <t>Germanfiresport</t>
  </si>
  <si>
    <t>SDH Horní Bělá</t>
  </si>
  <si>
    <t>Pavel MAŇAS</t>
  </si>
  <si>
    <t>Vojtěch BAŠTA</t>
  </si>
  <si>
    <t>Michal MĚŘIČKA</t>
  </si>
  <si>
    <t>Martin BOŽKA</t>
  </si>
  <si>
    <t>Tomáš NOVOTNÝ</t>
  </si>
  <si>
    <t>Ladislav ŠŤASTNÝ</t>
  </si>
  <si>
    <t>Luboš KRUPKA</t>
  </si>
  <si>
    <t>Aleš VAŇAČ</t>
  </si>
  <si>
    <t>Jaroslav NAVRÁTIL</t>
  </si>
  <si>
    <t>Michal KUKLA</t>
  </si>
  <si>
    <t>Boris STRELA</t>
  </si>
  <si>
    <t>Tomáš HEIDUK</t>
  </si>
  <si>
    <t>Radek TOMČÍK</t>
  </si>
  <si>
    <t>Jakub POKRUTA</t>
  </si>
  <si>
    <t>Tomáš FRYČ</t>
  </si>
  <si>
    <t>HZS hl. města Prahy</t>
  </si>
  <si>
    <t>Petr Vašulka</t>
  </si>
  <si>
    <t>SDH Mistřín</t>
  </si>
  <si>
    <t xml:space="preserve">Marek Šebest </t>
  </si>
  <si>
    <t>DHZ Vikartovce</t>
  </si>
  <si>
    <t>Jaroslav CHALÁNY</t>
  </si>
  <si>
    <t>HaZZ Trnava</t>
  </si>
  <si>
    <t>Václav DIVOŠ</t>
  </si>
  <si>
    <t>David DOPIRÁK</t>
  </si>
  <si>
    <t>Jakub ČERMÁK</t>
  </si>
  <si>
    <t>Jakub ZAJAN</t>
  </si>
  <si>
    <t>Martin GRYČ</t>
  </si>
  <si>
    <t>Luděk OTÝPKA</t>
  </si>
  <si>
    <t>Petr MAŘAN</t>
  </si>
  <si>
    <t>Dominik BĚLSKÝ</t>
  </si>
  <si>
    <t>Jan ŠINDELKA</t>
  </si>
  <si>
    <t>Jan JEŽEK</t>
  </si>
  <si>
    <t>Patrik LUČANSKÝ</t>
  </si>
  <si>
    <t>Marek ŠVEC</t>
  </si>
  <si>
    <t>Milan TŮMA</t>
  </si>
  <si>
    <t>Martin BŘENEK</t>
  </si>
  <si>
    <t>Milan ČADA</t>
  </si>
  <si>
    <t>Jan LAMPA</t>
  </si>
  <si>
    <t>Tomáš PAVLIČEK</t>
  </si>
  <si>
    <t>Marian FRANCÚZ</t>
  </si>
  <si>
    <t>Jakub DUŠEK</t>
  </si>
  <si>
    <t>Petr KOLÍNEK</t>
  </si>
  <si>
    <t>František KUBÍK</t>
  </si>
  <si>
    <t>Jakub KOZÁK</t>
  </si>
  <si>
    <t>Patrik SERBOUSEK</t>
  </si>
  <si>
    <t>José JIRÁNEK</t>
  </si>
  <si>
    <t>Marek NEUMANN</t>
  </si>
  <si>
    <t>Petr KLVAŇA</t>
  </si>
  <si>
    <t>Jan VÁCHA</t>
  </si>
  <si>
    <t>Michal LUPÍNEK</t>
  </si>
  <si>
    <t>Patrik NĚMEC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</si>
</sst>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;[Red]0.00"/>
    <numFmt numFmtId="172" formatCode="[$-405]d\.\ mmmm\ yyyy"/>
    <numFmt numFmtId="173" formatCode="[$-F800]dddd\,\ mmmm\ dd\,\ yyyy"/>
    <numFmt numFmtId="174" formatCode="0.0000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1" applyNumberFormat="0" applyAlignment="0" applyProtection="0"/>
    <xf numFmtId="0" fontId="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5" borderId="6" applyNumberFormat="0" applyAlignment="0" applyProtection="0"/>
    <xf numFmtId="0" fontId="12" fillId="3" borderId="0" applyNumberFormat="0" applyBorder="0" applyAlignment="0" applyProtection="0"/>
    <xf numFmtId="0" fontId="47" fillId="36" borderId="1" applyNumberFormat="0" applyAlignment="0" applyProtection="0"/>
    <xf numFmtId="0" fontId="13" fillId="37" borderId="7" applyNumberFormat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14" fillId="3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40" borderId="12" applyNumberFormat="0" applyFont="0" applyAlignment="0" applyProtection="0"/>
    <xf numFmtId="0" fontId="50" fillId="33" borderId="13" applyNumberFormat="0" applyAlignment="0" applyProtection="0"/>
    <xf numFmtId="0" fontId="16" fillId="0" borderId="0" applyNumberFormat="0" applyFill="0" applyBorder="0" applyAlignment="0" applyProtection="0"/>
    <xf numFmtId="0" fontId="10" fillId="41" borderId="14" applyNumberFormat="0" applyFont="0" applyAlignment="0" applyProtection="0"/>
    <xf numFmtId="9" fontId="0" fillId="0" borderId="0" applyFont="0" applyFill="0" applyBorder="0" applyAlignment="0" applyProtection="0"/>
    <xf numFmtId="0" fontId="15" fillId="0" borderId="15" applyNumberFormat="0" applyFill="0" applyAlignment="0" applyProtection="0"/>
    <xf numFmtId="0" fontId="17" fillId="4" borderId="0" applyNumberFormat="0" applyBorder="0" applyAlignment="0" applyProtection="0"/>
    <xf numFmtId="0" fontId="39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19" fillId="7" borderId="17" applyNumberFormat="0" applyAlignment="0" applyProtection="0"/>
    <xf numFmtId="0" fontId="20" fillId="42" borderId="17" applyNumberFormat="0" applyAlignment="0" applyProtection="0"/>
    <xf numFmtId="0" fontId="21" fillId="42" borderId="18" applyNumberFormat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46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47" borderId="19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2" fontId="4" fillId="42" borderId="2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2" fillId="42" borderId="21" xfId="0" applyNumberFormat="1" applyFont="1" applyFill="1" applyBorder="1" applyAlignment="1">
      <alignment horizontal="center"/>
    </xf>
    <xf numFmtId="2" fontId="2" fillId="42" borderId="22" xfId="0" applyNumberFormat="1" applyFont="1" applyFill="1" applyBorder="1" applyAlignment="1">
      <alignment horizontal="center"/>
    </xf>
    <xf numFmtId="2" fontId="2" fillId="42" borderId="23" xfId="0" applyNumberFormat="1" applyFont="1" applyFill="1" applyBorder="1" applyAlignment="1">
      <alignment horizontal="center"/>
    </xf>
    <xf numFmtId="2" fontId="2" fillId="42" borderId="2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42" borderId="24" xfId="0" applyNumberFormat="1" applyFont="1" applyFill="1" applyBorder="1" applyAlignment="1">
      <alignment horizontal="centerContinuous"/>
    </xf>
    <xf numFmtId="0" fontId="4" fillId="42" borderId="25" xfId="0" applyNumberFormat="1" applyFont="1" applyFill="1" applyBorder="1" applyAlignment="1">
      <alignment horizontal="centerContinuous"/>
    </xf>
    <xf numFmtId="0" fontId="4" fillId="0" borderId="25" xfId="0" applyNumberFormat="1" applyFont="1" applyFill="1" applyBorder="1" applyAlignment="1">
      <alignment horizontal="centerContinuous"/>
    </xf>
    <xf numFmtId="0" fontId="3" fillId="47" borderId="19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166" fontId="3" fillId="47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NumberFormat="1" applyFont="1" applyBorder="1" applyAlignment="1">
      <alignment horizontal="center"/>
    </xf>
    <xf numFmtId="2" fontId="4" fillId="42" borderId="19" xfId="0" applyNumberFormat="1" applyFont="1" applyFill="1" applyBorder="1" applyAlignment="1">
      <alignment horizontal="center"/>
    </xf>
    <xf numFmtId="0" fontId="4" fillId="42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2" fillId="42" borderId="26" xfId="0" applyFont="1" applyFill="1" applyBorder="1" applyAlignment="1">
      <alignment horizontal="center"/>
    </xf>
    <xf numFmtId="166" fontId="2" fillId="42" borderId="26" xfId="0" applyNumberFormat="1" applyFont="1" applyFill="1" applyBorder="1" applyAlignment="1">
      <alignment horizontal="center"/>
    </xf>
    <xf numFmtId="0" fontId="2" fillId="42" borderId="26" xfId="0" applyNumberFormat="1" applyFont="1" applyFill="1" applyBorder="1" applyAlignment="1">
      <alignment horizontal="center"/>
    </xf>
    <xf numFmtId="0" fontId="2" fillId="42" borderId="27" xfId="0" applyNumberFormat="1" applyFont="1" applyFill="1" applyBorder="1" applyAlignment="1">
      <alignment horizontal="center"/>
    </xf>
    <xf numFmtId="0" fontId="2" fillId="42" borderId="28" xfId="0" applyNumberFormat="1" applyFont="1" applyFill="1" applyBorder="1" applyAlignment="1">
      <alignment horizontal="center"/>
    </xf>
    <xf numFmtId="0" fontId="2" fillId="42" borderId="29" xfId="0" applyNumberFormat="1" applyFont="1" applyFill="1" applyBorder="1" applyAlignment="1">
      <alignment horizontal="center"/>
    </xf>
    <xf numFmtId="2" fontId="2" fillId="42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2" fontId="2" fillId="37" borderId="24" xfId="0" applyNumberFormat="1" applyFont="1" applyFill="1" applyBorder="1" applyAlignment="1">
      <alignment horizontal="centerContinuous"/>
    </xf>
    <xf numFmtId="2" fontId="4" fillId="37" borderId="20" xfId="0" applyNumberFormat="1" applyFont="1" applyFill="1" applyBorder="1" applyAlignment="1">
      <alignment horizontal="centerContinuous"/>
    </xf>
    <xf numFmtId="2" fontId="2" fillId="37" borderId="26" xfId="0" applyNumberFormat="1" applyFont="1" applyFill="1" applyBorder="1" applyAlignment="1">
      <alignment horizontal="center"/>
    </xf>
    <xf numFmtId="2" fontId="2" fillId="37" borderId="30" xfId="0" applyNumberFormat="1" applyFont="1" applyFill="1" applyBorder="1" applyAlignment="1">
      <alignment horizontal="center"/>
    </xf>
    <xf numFmtId="0" fontId="4" fillId="37" borderId="19" xfId="0" applyNumberFormat="1" applyFont="1" applyFill="1" applyBorder="1" applyAlignment="1">
      <alignment horizontal="center"/>
    </xf>
    <xf numFmtId="2" fontId="4" fillId="37" borderId="19" xfId="0" applyNumberFormat="1" applyFont="1" applyFill="1" applyBorder="1" applyAlignment="1">
      <alignment horizontal="center"/>
    </xf>
    <xf numFmtId="0" fontId="2" fillId="42" borderId="31" xfId="0" applyNumberFormat="1" applyFont="1" applyFill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Continuous"/>
    </xf>
    <xf numFmtId="2" fontId="2" fillId="0" borderId="29" xfId="0" applyNumberFormat="1" applyFont="1" applyFill="1" applyBorder="1" applyAlignment="1">
      <alignment horizontal="center"/>
    </xf>
    <xf numFmtId="0" fontId="2" fillId="42" borderId="33" xfId="0" applyNumberFormat="1" applyFont="1" applyFill="1" applyBorder="1" applyAlignment="1">
      <alignment horizontal="center"/>
    </xf>
    <xf numFmtId="0" fontId="3" fillId="0" borderId="19" xfId="84" applyFont="1" applyBorder="1">
      <alignment/>
      <protection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19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19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32" xfId="0" applyNumberFormat="1" applyFont="1" applyBorder="1" applyAlignment="1">
      <alignment horizontal="center"/>
    </xf>
    <xf numFmtId="0" fontId="3" fillId="0" borderId="19" xfId="84" applyFont="1" applyBorder="1" applyAlignment="1">
      <alignment horizontal="left"/>
      <protection/>
    </xf>
    <xf numFmtId="2" fontId="2" fillId="0" borderId="19" xfId="0" applyNumberFormat="1" applyFont="1" applyFill="1" applyBorder="1" applyAlignment="1">
      <alignment horizontal="center"/>
    </xf>
    <xf numFmtId="1" fontId="4" fillId="42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25" xfId="0" applyNumberFormat="1" applyFont="1" applyFill="1" applyBorder="1" applyAlignment="1">
      <alignment horizontal="centerContinuous"/>
    </xf>
    <xf numFmtId="1" fontId="2" fillId="0" borderId="19" xfId="0" applyNumberFormat="1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2" fontId="2" fillId="48" borderId="24" xfId="0" applyNumberFormat="1" applyFont="1" applyFill="1" applyBorder="1" applyAlignment="1">
      <alignment horizontal="centerContinuous"/>
    </xf>
    <xf numFmtId="0" fontId="4" fillId="48" borderId="25" xfId="0" applyNumberFormat="1" applyFont="1" applyFill="1" applyBorder="1" applyAlignment="1">
      <alignment horizontal="centerContinuous"/>
    </xf>
    <xf numFmtId="0" fontId="3" fillId="47" borderId="0" xfId="0" applyNumberFormat="1" applyFont="1" applyFill="1" applyBorder="1" applyAlignment="1" applyProtection="1">
      <alignment horizontal="left" vertical="center"/>
      <protection hidden="1"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_profi 2013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právně" xfId="91"/>
    <cellStyle name="Špatně" xfId="92"/>
    <cellStyle name="Text upozornění" xfId="93"/>
    <cellStyle name="Title" xfId="94"/>
    <cellStyle name="Total" xfId="95"/>
    <cellStyle name="Vstup" xfId="96"/>
    <cellStyle name="Výpočet" xfId="97"/>
    <cellStyle name="Výstup" xfId="98"/>
    <cellStyle name="Vysvětlující text" xfId="99"/>
    <cellStyle name="Warning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8989\Documents\Sta&#382;en&#233;%20soubory\Ostrava\Ostrava_2019_mu&#382;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8989\Documents\Sta&#382;en&#233;%20soubory\Kru&#382;&#237;k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8989\Documents\Sta&#382;en&#233;%20soubory\Memori&#225;l_JUDr._Josefa_Bla&#382;ka_-_v&#253;sledky_-_6._6._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ranick&#225;%20v&#283;&#3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Zl&#237;nsk&#253;%20dvojboj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rad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ihlášky"/>
      <sheetName val="seznam"/>
      <sheetName val="data"/>
      <sheetName val="věžS"/>
      <sheetName val="věž"/>
      <sheetName val="věžV"/>
      <sheetName val="věžF"/>
      <sheetName val="100m"/>
      <sheetName val="100mS"/>
      <sheetName val="dvojboj"/>
      <sheetName val="100mV"/>
      <sheetName val="100mF"/>
    </sheetNames>
    <sheetDataSet>
      <sheetData sheetId="9">
        <row r="6">
          <cell r="C6" t="str">
            <v>Daniel KLVAŇA</v>
          </cell>
          <cell r="D6" t="str">
            <v>Oznice</v>
          </cell>
          <cell r="E6">
            <v>14.71</v>
          </cell>
          <cell r="F6">
            <v>13.73</v>
          </cell>
          <cell r="G6">
            <v>28.44</v>
          </cell>
          <cell r="H6">
            <v>40</v>
          </cell>
        </row>
        <row r="7">
          <cell r="C7" t="str">
            <v>Jan VYVIAL</v>
          </cell>
          <cell r="D7" t="str">
            <v>HZS Moravskoslezského kraje</v>
          </cell>
          <cell r="E7">
            <v>16.07</v>
          </cell>
          <cell r="F7">
            <v>14.82</v>
          </cell>
          <cell r="G7">
            <v>30.89</v>
          </cell>
          <cell r="H7">
            <v>35</v>
          </cell>
        </row>
        <row r="8">
          <cell r="C8" t="str">
            <v>Dominik SOUKUP</v>
          </cell>
          <cell r="D8" t="str">
            <v>Žebnice</v>
          </cell>
          <cell r="E8">
            <v>16.05</v>
          </cell>
          <cell r="F8">
            <v>15.06</v>
          </cell>
          <cell r="G8">
            <v>31.11</v>
          </cell>
          <cell r="H8">
            <v>32</v>
          </cell>
        </row>
        <row r="9">
          <cell r="C9" t="str">
            <v>Vladislav FILIP</v>
          </cell>
          <cell r="D9" t="str">
            <v>HZS Středočeského kraje</v>
          </cell>
          <cell r="E9">
            <v>17.5</v>
          </cell>
          <cell r="F9">
            <v>13.93</v>
          </cell>
          <cell r="G9">
            <v>31.43</v>
          </cell>
          <cell r="H9">
            <v>29</v>
          </cell>
        </row>
        <row r="10">
          <cell r="C10" t="str">
            <v>Richard SVAČINA</v>
          </cell>
          <cell r="D10" t="str">
            <v>HZS Moravskoslezského kraje</v>
          </cell>
          <cell r="E10">
            <v>16.28</v>
          </cell>
          <cell r="F10">
            <v>15.16</v>
          </cell>
          <cell r="G10">
            <v>31.44</v>
          </cell>
          <cell r="H10">
            <v>27</v>
          </cell>
        </row>
        <row r="11">
          <cell r="C11" t="str">
            <v>Jan ZHŘÍVAL</v>
          </cell>
          <cell r="D11" t="str">
            <v>HZS Královéhradeckého kraje</v>
          </cell>
          <cell r="E11">
            <v>16.23</v>
          </cell>
          <cell r="F11">
            <v>15.22</v>
          </cell>
          <cell r="G11">
            <v>31.450000000000003</v>
          </cell>
          <cell r="H11">
            <v>25</v>
          </cell>
        </row>
        <row r="12">
          <cell r="C12" t="str">
            <v>Vojtěch KLENKA</v>
          </cell>
          <cell r="D12" t="str">
            <v>Brloh</v>
          </cell>
          <cell r="E12">
            <v>16.54</v>
          </cell>
          <cell r="F12">
            <v>15.41</v>
          </cell>
          <cell r="G12">
            <v>31.95</v>
          </cell>
          <cell r="H12">
            <v>24</v>
          </cell>
        </row>
        <row r="13">
          <cell r="C13" t="str">
            <v>Jindřich HARASIMOVIČ</v>
          </cell>
          <cell r="D13" t="str">
            <v>HZS Plzeňského kraje</v>
          </cell>
          <cell r="E13">
            <v>16.84</v>
          </cell>
          <cell r="F13">
            <v>15.22</v>
          </cell>
          <cell r="G13">
            <v>32.06</v>
          </cell>
          <cell r="H13">
            <v>23</v>
          </cell>
        </row>
        <row r="14">
          <cell r="C14" t="str">
            <v>Jakub KASAL</v>
          </cell>
          <cell r="D14" t="str">
            <v>HZS Kraje Vysočina</v>
          </cell>
          <cell r="E14">
            <v>16.56</v>
          </cell>
          <cell r="F14">
            <v>15.59</v>
          </cell>
          <cell r="G14">
            <v>32.15</v>
          </cell>
          <cell r="H14">
            <v>22</v>
          </cell>
        </row>
        <row r="15">
          <cell r="C15" t="str">
            <v>Michal BULÍN</v>
          </cell>
          <cell r="D15" t="str">
            <v>HZS Plzeňského kraje</v>
          </cell>
          <cell r="E15">
            <v>17</v>
          </cell>
          <cell r="F15">
            <v>15.32</v>
          </cell>
          <cell r="G15">
            <v>32.32</v>
          </cell>
          <cell r="H15">
            <v>21</v>
          </cell>
        </row>
        <row r="16">
          <cell r="C16" t="str">
            <v>Jakub ARVAI</v>
          </cell>
          <cell r="D16" t="str">
            <v>HZS Moravskoslezského kraje</v>
          </cell>
          <cell r="E16">
            <v>17.19</v>
          </cell>
          <cell r="F16">
            <v>15.2</v>
          </cell>
          <cell r="G16">
            <v>32.39</v>
          </cell>
          <cell r="H16">
            <v>20</v>
          </cell>
        </row>
        <row r="17">
          <cell r="C17" t="str">
            <v>Miloš JEŽEK</v>
          </cell>
          <cell r="D17" t="str">
            <v>Ouběnice</v>
          </cell>
          <cell r="E17">
            <v>17.12</v>
          </cell>
          <cell r="F17">
            <v>15.36</v>
          </cell>
          <cell r="G17">
            <v>32.480000000000004</v>
          </cell>
          <cell r="H17">
            <v>19</v>
          </cell>
        </row>
        <row r="18">
          <cell r="C18" t="str">
            <v>Pavel MAŇAS</v>
          </cell>
          <cell r="D18" t="str">
            <v>HZS Středočeského kraje</v>
          </cell>
          <cell r="E18">
            <v>17.44</v>
          </cell>
          <cell r="F18">
            <v>15.12</v>
          </cell>
          <cell r="G18">
            <v>32.56</v>
          </cell>
          <cell r="H18">
            <v>18</v>
          </cell>
        </row>
        <row r="19">
          <cell r="C19" t="str">
            <v>Lukáš HONS</v>
          </cell>
          <cell r="D19" t="str">
            <v>HZS Kraje Vysočina</v>
          </cell>
          <cell r="E19">
            <v>17.66</v>
          </cell>
          <cell r="F19">
            <v>14.92</v>
          </cell>
          <cell r="G19">
            <v>32.58</v>
          </cell>
        </row>
        <row r="20">
          <cell r="C20" t="str">
            <v>Marek PEŠTÁL</v>
          </cell>
          <cell r="D20" t="str">
            <v>HZS Kraje Vysočina</v>
          </cell>
          <cell r="E20">
            <v>17.3</v>
          </cell>
          <cell r="F20">
            <v>15.59</v>
          </cell>
          <cell r="G20">
            <v>32.89</v>
          </cell>
          <cell r="H20">
            <v>17</v>
          </cell>
        </row>
        <row r="21">
          <cell r="C21" t="str">
            <v>Vlastimil ŽÁK</v>
          </cell>
          <cell r="D21" t="str">
            <v>HZS Plzeňského kraje</v>
          </cell>
          <cell r="E21">
            <v>17.26</v>
          </cell>
          <cell r="F21">
            <v>15.73</v>
          </cell>
          <cell r="G21">
            <v>32.99</v>
          </cell>
        </row>
        <row r="22">
          <cell r="C22" t="str">
            <v>František KUNOVSKÝ</v>
          </cell>
          <cell r="D22" t="str">
            <v>HZS Královéhradeckého kraje</v>
          </cell>
          <cell r="E22">
            <v>16.8</v>
          </cell>
          <cell r="F22">
            <v>16.35</v>
          </cell>
          <cell r="G22">
            <v>33.150000000000006</v>
          </cell>
          <cell r="H22">
            <v>16</v>
          </cell>
        </row>
        <row r="23">
          <cell r="C23" t="str">
            <v>Tomáš DANĚK</v>
          </cell>
          <cell r="D23" t="str">
            <v>HZS Hl. města Prahy</v>
          </cell>
          <cell r="E23">
            <v>17.55</v>
          </cell>
          <cell r="F23">
            <v>15.64</v>
          </cell>
          <cell r="G23">
            <v>33.19</v>
          </cell>
          <cell r="H23">
            <v>15</v>
          </cell>
        </row>
        <row r="24">
          <cell r="C24" t="str">
            <v>Marián RERKO</v>
          </cell>
          <cell r="D24" t="str">
            <v>HaZZ Poprad</v>
          </cell>
          <cell r="E24">
            <v>18.68</v>
          </cell>
          <cell r="F24">
            <v>14.58</v>
          </cell>
          <cell r="G24">
            <v>33.26</v>
          </cell>
          <cell r="H24">
            <v>14</v>
          </cell>
        </row>
        <row r="25">
          <cell r="C25" t="str">
            <v>Lukáš FLACH</v>
          </cell>
          <cell r="D25" t="str">
            <v>HZS Pardubického kraje</v>
          </cell>
          <cell r="E25">
            <v>17.24</v>
          </cell>
          <cell r="F25">
            <v>16.07</v>
          </cell>
          <cell r="G25">
            <v>33.31</v>
          </cell>
          <cell r="H25">
            <v>13</v>
          </cell>
        </row>
        <row r="26">
          <cell r="C26" t="str">
            <v>Martin ROHÁČ</v>
          </cell>
          <cell r="D26" t="str">
            <v>HZS Plzeňského kraje</v>
          </cell>
          <cell r="E26">
            <v>17.55001</v>
          </cell>
          <cell r="F26">
            <v>15.84</v>
          </cell>
          <cell r="G26">
            <v>33.390010000000004</v>
          </cell>
          <cell r="H26">
            <v>12</v>
          </cell>
        </row>
        <row r="27">
          <cell r="C27" t="str">
            <v>Jan HŮLA</v>
          </cell>
          <cell r="D27" t="str">
            <v>HZS Plzeňského kraje</v>
          </cell>
          <cell r="E27">
            <v>18.26</v>
          </cell>
          <cell r="F27">
            <v>15.87</v>
          </cell>
          <cell r="G27">
            <v>34.13</v>
          </cell>
        </row>
        <row r="28">
          <cell r="C28" t="str">
            <v>Josef KOZEL</v>
          </cell>
          <cell r="D28" t="str">
            <v>HZS Pardubického kraje</v>
          </cell>
          <cell r="E28">
            <v>17.59</v>
          </cell>
          <cell r="F28">
            <v>16.62</v>
          </cell>
          <cell r="G28">
            <v>34.21</v>
          </cell>
          <cell r="H28">
            <v>11</v>
          </cell>
        </row>
        <row r="29">
          <cell r="C29" t="str">
            <v>Aleš MASNÝ</v>
          </cell>
          <cell r="D29" t="str">
            <v>HZS Moravskoslezského kraje</v>
          </cell>
          <cell r="E29">
            <v>17.48</v>
          </cell>
          <cell r="F29">
            <v>17.04</v>
          </cell>
          <cell r="G29">
            <v>34.519999999999996</v>
          </cell>
          <cell r="H29">
            <v>10</v>
          </cell>
        </row>
        <row r="30">
          <cell r="C30" t="str">
            <v>Radek NECHVÁTAL</v>
          </cell>
          <cell r="D30" t="str">
            <v>HZS kraje Vysočina</v>
          </cell>
          <cell r="E30">
            <v>17.31</v>
          </cell>
          <cell r="F30">
            <v>17.86</v>
          </cell>
          <cell r="G30">
            <v>35.17</v>
          </cell>
          <cell r="H30">
            <v>9</v>
          </cell>
        </row>
        <row r="31">
          <cell r="C31" t="str">
            <v>Matúš SOLTIŠÍK</v>
          </cell>
          <cell r="D31" t="str">
            <v>HaZZ Poprad</v>
          </cell>
          <cell r="E31">
            <v>17.82</v>
          </cell>
          <cell r="F31">
            <v>17.39</v>
          </cell>
          <cell r="G31">
            <v>35.21</v>
          </cell>
          <cell r="H31">
            <v>8</v>
          </cell>
        </row>
        <row r="32">
          <cell r="C32" t="str">
            <v>Adam BARTOŇ</v>
          </cell>
          <cell r="D32" t="str">
            <v>Oznice</v>
          </cell>
          <cell r="E32">
            <v>17.06</v>
          </cell>
          <cell r="F32">
            <v>18.28</v>
          </cell>
          <cell r="G32">
            <v>35.34</v>
          </cell>
          <cell r="H32">
            <v>7</v>
          </cell>
        </row>
        <row r="33">
          <cell r="C33" t="str">
            <v>Miroslav ARVAI</v>
          </cell>
          <cell r="D33" t="str">
            <v>HZS Moravskoslezského kraje</v>
          </cell>
          <cell r="E33">
            <v>17.6</v>
          </cell>
          <cell r="F33">
            <v>18.88</v>
          </cell>
          <cell r="G33">
            <v>36.480000000000004</v>
          </cell>
          <cell r="H33">
            <v>6</v>
          </cell>
        </row>
        <row r="34">
          <cell r="C34" t="str">
            <v>Dominik MAŠEK</v>
          </cell>
          <cell r="D34" t="str">
            <v>Ruda</v>
          </cell>
          <cell r="E34">
            <v>18.23</v>
          </cell>
          <cell r="F34">
            <v>18.26</v>
          </cell>
          <cell r="G34">
            <v>36.49</v>
          </cell>
          <cell r="H34">
            <v>5</v>
          </cell>
        </row>
        <row r="35">
          <cell r="C35" t="str">
            <v>Jakub GROSS</v>
          </cell>
          <cell r="D35" t="str">
            <v>HZS Plzeňského kraje</v>
          </cell>
          <cell r="E35">
            <v>17.65</v>
          </cell>
          <cell r="F35">
            <v>19.94</v>
          </cell>
          <cell r="G35">
            <v>37.59</v>
          </cell>
          <cell r="H35">
            <v>4</v>
          </cell>
        </row>
        <row r="36">
          <cell r="C36" t="str">
            <v>Martin KRÁLÍK</v>
          </cell>
          <cell r="D36" t="str">
            <v>Šošůvka</v>
          </cell>
          <cell r="E36">
            <v>17.98</v>
          </cell>
          <cell r="F36">
            <v>19.72</v>
          </cell>
          <cell r="G36">
            <v>37.7</v>
          </cell>
          <cell r="H36">
            <v>3</v>
          </cell>
        </row>
        <row r="37">
          <cell r="C37" t="str">
            <v>Lukáš KROUPA</v>
          </cell>
          <cell r="D37" t="str">
            <v>Kvasiny B</v>
          </cell>
          <cell r="E37">
            <v>24.71</v>
          </cell>
          <cell r="F37">
            <v>15.6</v>
          </cell>
          <cell r="G37">
            <v>40.31</v>
          </cell>
          <cell r="H37">
            <v>2</v>
          </cell>
        </row>
        <row r="38">
          <cell r="C38" t="str">
            <v>Josef SABO</v>
          </cell>
          <cell r="D38" t="str">
            <v>HZS Zlínského kraje</v>
          </cell>
          <cell r="E38">
            <v>20.13</v>
          </cell>
          <cell r="F38">
            <v>22.82</v>
          </cell>
          <cell r="G38">
            <v>42.95</v>
          </cell>
          <cell r="H38">
            <v>1</v>
          </cell>
        </row>
        <row r="39">
          <cell r="C39" t="str">
            <v>František KUCHTA</v>
          </cell>
          <cell r="D39" t="str">
            <v>HZS Pardubického kraje</v>
          </cell>
          <cell r="E39">
            <v>20.33</v>
          </cell>
          <cell r="F39">
            <v>26.44</v>
          </cell>
          <cell r="G39">
            <v>46.769999999999996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P24" t="str">
            <v>Daniel KLVAŇA</v>
          </cell>
          <cell r="Q24">
            <v>40</v>
          </cell>
          <cell r="R24">
            <v>29.38</v>
          </cell>
        </row>
        <row r="25">
          <cell r="P25" t="str">
            <v>Pavel KRPEC</v>
          </cell>
          <cell r="Q25">
            <v>35</v>
          </cell>
          <cell r="R25">
            <v>30.58</v>
          </cell>
        </row>
        <row r="26">
          <cell r="P26" t="str">
            <v>Jan ZHŘÍVAL</v>
          </cell>
          <cell r="Q26">
            <v>32</v>
          </cell>
          <cell r="R26">
            <v>31.23</v>
          </cell>
        </row>
        <row r="27">
          <cell r="P27" t="str">
            <v>Jan VYVIAL</v>
          </cell>
          <cell r="Q27">
            <v>29</v>
          </cell>
          <cell r="R27">
            <v>31.38</v>
          </cell>
        </row>
        <row r="28">
          <cell r="P28" t="str">
            <v>Vladislav FILIP</v>
          </cell>
          <cell r="Q28">
            <v>27</v>
          </cell>
          <cell r="R28">
            <v>31.55</v>
          </cell>
        </row>
        <row r="29">
          <cell r="P29" t="str">
            <v>Jakub PAULÍČEK</v>
          </cell>
          <cell r="Q29">
            <v>25</v>
          </cell>
          <cell r="R29">
            <v>31.62</v>
          </cell>
        </row>
        <row r="30">
          <cell r="P30" t="str">
            <v>Richard SVAČINA</v>
          </cell>
          <cell r="Q30">
            <v>24</v>
          </cell>
          <cell r="R30">
            <v>31.79</v>
          </cell>
        </row>
        <row r="31">
          <cell r="P31" t="str">
            <v>Jindřich HARASIMOVIČ</v>
          </cell>
          <cell r="Q31">
            <v>23</v>
          </cell>
          <cell r="R31">
            <v>31.81</v>
          </cell>
        </row>
        <row r="32">
          <cell r="P32" t="str">
            <v>Pavel HNÍZDIL</v>
          </cell>
          <cell r="Q32">
            <v>22</v>
          </cell>
          <cell r="R32">
            <v>32.07</v>
          </cell>
        </row>
        <row r="33">
          <cell r="P33" t="str">
            <v>František KUNOVSKÝ</v>
          </cell>
          <cell r="Q33">
            <v>21</v>
          </cell>
          <cell r="R33">
            <v>32.22</v>
          </cell>
        </row>
        <row r="34">
          <cell r="P34" t="str">
            <v>Tomáš DANĚK</v>
          </cell>
          <cell r="Q34">
            <v>20</v>
          </cell>
          <cell r="R34">
            <v>32.31</v>
          </cell>
        </row>
        <row r="35">
          <cell r="P35" t="str">
            <v>Jakub ARVAI</v>
          </cell>
          <cell r="Q35">
            <v>19</v>
          </cell>
          <cell r="R35">
            <v>32.46</v>
          </cell>
        </row>
        <row r="36">
          <cell r="P36" t="str">
            <v>Miloš JEŽEK</v>
          </cell>
          <cell r="Q36">
            <v>18</v>
          </cell>
          <cell r="R36">
            <v>32.49</v>
          </cell>
        </row>
        <row r="37">
          <cell r="P37" t="e">
            <v>#N/A</v>
          </cell>
        </row>
        <row r="38">
          <cell r="P38" t="e">
            <v>#N/A</v>
          </cell>
        </row>
        <row r="39">
          <cell r="P39" t="str">
            <v>Pavel MAŇAS</v>
          </cell>
          <cell r="Q39">
            <v>17</v>
          </cell>
          <cell r="R39">
            <v>32.86</v>
          </cell>
        </row>
        <row r="40">
          <cell r="P40" t="str">
            <v>Petr KORÁBEČNÝ</v>
          </cell>
          <cell r="Q40">
            <v>16</v>
          </cell>
          <cell r="R40">
            <v>32.89</v>
          </cell>
        </row>
        <row r="41">
          <cell r="P41" t="str">
            <v>Stanislav PAULÍČEK</v>
          </cell>
          <cell r="Q41">
            <v>15</v>
          </cell>
          <cell r="R41">
            <v>33.19</v>
          </cell>
        </row>
        <row r="42">
          <cell r="P42" t="str">
            <v>Martin ROHÁČ</v>
          </cell>
          <cell r="Q42">
            <v>14</v>
          </cell>
          <cell r="R42">
            <v>33.25</v>
          </cell>
        </row>
        <row r="43">
          <cell r="P43" t="str">
            <v>Jonas MADE</v>
          </cell>
          <cell r="Q43">
            <v>13</v>
          </cell>
          <cell r="R43">
            <v>33.49</v>
          </cell>
        </row>
        <row r="44">
          <cell r="P44" t="str">
            <v>Stanislav HLADÍK</v>
          </cell>
          <cell r="Q44">
            <v>12</v>
          </cell>
          <cell r="R44">
            <v>33.7</v>
          </cell>
        </row>
        <row r="45">
          <cell r="P45" t="e">
            <v>#N/A</v>
          </cell>
        </row>
        <row r="46">
          <cell r="P46" t="e">
            <v>#N/A</v>
          </cell>
        </row>
        <row r="47">
          <cell r="P47" t="str">
            <v>Petr VACULÍN</v>
          </cell>
          <cell r="Q47">
            <v>11</v>
          </cell>
          <cell r="R47">
            <v>34.12</v>
          </cell>
        </row>
        <row r="48">
          <cell r="P48" t="str">
            <v>Martin VIKTORA</v>
          </cell>
          <cell r="Q48">
            <v>10</v>
          </cell>
          <cell r="R48">
            <v>34.18</v>
          </cell>
        </row>
        <row r="49">
          <cell r="P49" t="e">
            <v>#N/A</v>
          </cell>
        </row>
        <row r="50">
          <cell r="P50" t="str">
            <v>Lukáš FLACH</v>
          </cell>
          <cell r="Q50">
            <v>9</v>
          </cell>
          <cell r="R50">
            <v>34.63</v>
          </cell>
        </row>
        <row r="51">
          <cell r="P51" t="e">
            <v>#N/A</v>
          </cell>
        </row>
        <row r="52">
          <cell r="P52" t="str">
            <v>Jakub GROSS</v>
          </cell>
          <cell r="Q52">
            <v>8</v>
          </cell>
          <cell r="R52">
            <v>35.21</v>
          </cell>
        </row>
        <row r="53">
          <cell r="P53" t="str">
            <v>Šimon KUDRNA</v>
          </cell>
          <cell r="Q53">
            <v>7</v>
          </cell>
          <cell r="R53">
            <v>35.34</v>
          </cell>
        </row>
        <row r="54">
          <cell r="P54" t="str">
            <v>Marek PAVELKA</v>
          </cell>
          <cell r="Q54">
            <v>6</v>
          </cell>
          <cell r="R54">
            <v>35.4</v>
          </cell>
        </row>
        <row r="55">
          <cell r="P55" t="str">
            <v>Václav ŘÍHA</v>
          </cell>
          <cell r="Q55">
            <v>5</v>
          </cell>
          <cell r="R55">
            <v>35.41</v>
          </cell>
        </row>
        <row r="56">
          <cell r="P56" t="str">
            <v>Tomáš DROBISZ</v>
          </cell>
          <cell r="Q56">
            <v>4</v>
          </cell>
          <cell r="R56">
            <v>35.55</v>
          </cell>
        </row>
        <row r="57">
          <cell r="P57" t="str">
            <v>Ivan PĚNČA</v>
          </cell>
          <cell r="Q57">
            <v>3</v>
          </cell>
          <cell r="R57">
            <v>35.57</v>
          </cell>
        </row>
        <row r="58">
          <cell r="P58" t="e">
            <v>#N/A</v>
          </cell>
        </row>
        <row r="59">
          <cell r="P59" t="str">
            <v>Michal BULÍN</v>
          </cell>
          <cell r="Q59">
            <v>2</v>
          </cell>
          <cell r="R59">
            <v>35.82</v>
          </cell>
        </row>
        <row r="60">
          <cell r="P60" t="str">
            <v>Ondřej SOUKENÍK</v>
          </cell>
          <cell r="Q60">
            <v>1</v>
          </cell>
          <cell r="R60">
            <v>35.99</v>
          </cell>
        </row>
        <row r="61">
          <cell r="P61" t="str">
            <v>Václav HEŘMAN</v>
          </cell>
          <cell r="R61">
            <v>36</v>
          </cell>
        </row>
        <row r="62">
          <cell r="P62" t="str">
            <v>Jan FINDA</v>
          </cell>
          <cell r="R62">
            <v>36.1</v>
          </cell>
        </row>
        <row r="63">
          <cell r="P63" t="e">
            <v>#N/A</v>
          </cell>
        </row>
        <row r="64">
          <cell r="P64" t="str">
            <v>Miroslav ARVAI</v>
          </cell>
          <cell r="R64">
            <v>36.39</v>
          </cell>
        </row>
        <row r="65">
          <cell r="P65" t="str">
            <v>Patrik KLIGL</v>
          </cell>
          <cell r="R65">
            <v>36.67</v>
          </cell>
        </row>
        <row r="66">
          <cell r="P66" t="e">
            <v>#N/A</v>
          </cell>
        </row>
        <row r="67">
          <cell r="P67" t="str">
            <v>Stanislav ŠMÍD</v>
          </cell>
          <cell r="R67">
            <v>36.94</v>
          </cell>
        </row>
        <row r="68">
          <cell r="P68" t="str">
            <v>Vojta BAŠTA</v>
          </cell>
          <cell r="R68">
            <v>37.05</v>
          </cell>
        </row>
        <row r="69">
          <cell r="P69" t="str">
            <v>Petr KUCHAŘÍK</v>
          </cell>
          <cell r="R69">
            <v>37.08</v>
          </cell>
        </row>
        <row r="70">
          <cell r="P70" t="str">
            <v>Pavel SOJČÍK</v>
          </cell>
          <cell r="R70">
            <v>37.25</v>
          </cell>
        </row>
        <row r="71">
          <cell r="P71" t="str">
            <v>Jan ŠVÁB</v>
          </cell>
          <cell r="R71">
            <v>37.72</v>
          </cell>
        </row>
        <row r="72">
          <cell r="P72" t="str">
            <v>Radek NECHVÁTAL</v>
          </cell>
          <cell r="R72">
            <v>37.79</v>
          </cell>
        </row>
        <row r="73">
          <cell r="P73" t="str">
            <v>Jiří PÍBAL</v>
          </cell>
          <cell r="R73">
            <v>37.81</v>
          </cell>
        </row>
        <row r="74">
          <cell r="P74" t="str">
            <v>Radek PISKAČ</v>
          </cell>
          <cell r="R74">
            <v>37.86</v>
          </cell>
        </row>
        <row r="75">
          <cell r="P75" t="str">
            <v>Ondřej HORYCH</v>
          </cell>
          <cell r="R75">
            <v>38.43</v>
          </cell>
        </row>
        <row r="76">
          <cell r="P76" t="str">
            <v>Marek VÁŇA</v>
          </cell>
          <cell r="R76">
            <v>39.1</v>
          </cell>
        </row>
        <row r="77">
          <cell r="P77" t="str">
            <v>Jiří HNYK</v>
          </cell>
          <cell r="R77">
            <v>39.15</v>
          </cell>
        </row>
        <row r="78">
          <cell r="P78" t="str">
            <v>Marián FRANCÚZ</v>
          </cell>
          <cell r="R78">
            <v>39.42</v>
          </cell>
        </row>
        <row r="79">
          <cell r="P79" t="str">
            <v>Jiří JOUKL</v>
          </cell>
          <cell r="R79">
            <v>39.79</v>
          </cell>
        </row>
        <row r="80">
          <cell r="P80" t="str">
            <v>Ondřej HUML</v>
          </cell>
          <cell r="R80">
            <v>40.71</v>
          </cell>
        </row>
        <row r="81">
          <cell r="P81" t="str">
            <v>Martin CAHA</v>
          </cell>
          <cell r="R81">
            <v>41.6</v>
          </cell>
        </row>
        <row r="82">
          <cell r="P82" t="str">
            <v>Martin KLIMEŠ</v>
          </cell>
          <cell r="R82">
            <v>42.46</v>
          </cell>
        </row>
        <row r="83">
          <cell r="P83" t="str">
            <v>Petr PUPÁK</v>
          </cell>
          <cell r="R83">
            <v>45.22</v>
          </cell>
        </row>
        <row r="84">
          <cell r="P84" t="str">
            <v>Martin LAPKA</v>
          </cell>
          <cell r="R84">
            <v>45.29</v>
          </cell>
        </row>
        <row r="85">
          <cell r="P85" t="str">
            <v>Marek SEVERA</v>
          </cell>
          <cell r="R85">
            <v>45.56</v>
          </cell>
        </row>
        <row r="86">
          <cell r="P86" t="str">
            <v>Přemysl LAMAČ</v>
          </cell>
          <cell r="R86">
            <v>62.31</v>
          </cell>
        </row>
        <row r="87">
          <cell r="P87" t="str">
            <v>Christoph STELZNER</v>
          </cell>
          <cell r="R87">
            <v>68.33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vojboj"/>
      <sheetName val="100m výsledky"/>
      <sheetName val="věžě výsledky"/>
    </sheetNames>
    <sheetDataSet>
      <sheetData sheetId="0">
        <row r="3">
          <cell r="J3" t="str">
            <v>Martin LIDMILA</v>
          </cell>
          <cell r="K3">
            <v>30.59</v>
          </cell>
          <cell r="L3">
            <v>40</v>
          </cell>
        </row>
        <row r="4">
          <cell r="J4" t="str">
            <v>Dominik SOUKUP</v>
          </cell>
          <cell r="K4">
            <v>31.25</v>
          </cell>
          <cell r="L4">
            <v>35</v>
          </cell>
        </row>
        <row r="5">
          <cell r="J5" t="str">
            <v>Tomáš DANĚK</v>
          </cell>
          <cell r="K5">
            <v>31.560000000000002</v>
          </cell>
          <cell r="L5">
            <v>32</v>
          </cell>
        </row>
        <row r="6">
          <cell r="J6" t="str">
            <v>Milan NETRVAL</v>
          </cell>
          <cell r="K6">
            <v>31.72</v>
          </cell>
          <cell r="L6">
            <v>29</v>
          </cell>
        </row>
        <row r="7">
          <cell r="J7" t="str">
            <v>Vojtěch KLENKA</v>
          </cell>
          <cell r="K7">
            <v>32.53</v>
          </cell>
          <cell r="L7">
            <v>27</v>
          </cell>
        </row>
        <row r="8">
          <cell r="J8" t="str">
            <v>Jakub KASAL</v>
          </cell>
          <cell r="K8">
            <v>32.59</v>
          </cell>
          <cell r="L8">
            <v>25</v>
          </cell>
        </row>
        <row r="9">
          <cell r="J9" t="str">
            <v>František KUNOVSKÝ</v>
          </cell>
          <cell r="K9">
            <v>32.65</v>
          </cell>
          <cell r="L9">
            <v>24</v>
          </cell>
        </row>
        <row r="10">
          <cell r="J10" t="str">
            <v>Petr VACULÍN</v>
          </cell>
          <cell r="K10">
            <v>32.74</v>
          </cell>
          <cell r="L10">
            <v>23</v>
          </cell>
        </row>
        <row r="11">
          <cell r="J11" t="str">
            <v>Lukáš HONS</v>
          </cell>
          <cell r="K11">
            <v>32.78</v>
          </cell>
        </row>
        <row r="12">
          <cell r="J12" t="str">
            <v>Michal BULÍN</v>
          </cell>
          <cell r="K12">
            <v>32.81</v>
          </cell>
          <cell r="L12">
            <v>22</v>
          </cell>
        </row>
        <row r="13">
          <cell r="J13" t="str">
            <v>Stanislav PAULÍČEK</v>
          </cell>
          <cell r="K13">
            <v>32.95</v>
          </cell>
          <cell r="L13">
            <v>21</v>
          </cell>
        </row>
        <row r="14">
          <cell r="J14" t="str">
            <v>Miloš JEŽEK</v>
          </cell>
          <cell r="K14">
            <v>33.03</v>
          </cell>
          <cell r="L14">
            <v>20</v>
          </cell>
        </row>
        <row r="15">
          <cell r="J15" t="str">
            <v>Patrik KLIGL</v>
          </cell>
          <cell r="K15">
            <v>33.07</v>
          </cell>
          <cell r="L15">
            <v>19</v>
          </cell>
        </row>
        <row r="16">
          <cell r="J16" t="str">
            <v>Ivan PĚNČA</v>
          </cell>
          <cell r="K16">
            <v>33.160000000000004</v>
          </cell>
          <cell r="L16">
            <v>18</v>
          </cell>
        </row>
        <row r="17">
          <cell r="J17" t="str">
            <v>Petr KORÁBEČNÝ</v>
          </cell>
          <cell r="K17">
            <v>33.28</v>
          </cell>
          <cell r="L17">
            <v>17</v>
          </cell>
        </row>
        <row r="18">
          <cell r="J18" t="str">
            <v>Vlastimil ŽÁK</v>
          </cell>
          <cell r="K18">
            <v>33.379999999999995</v>
          </cell>
        </row>
        <row r="19">
          <cell r="J19" t="str">
            <v>Vladimír JANKO</v>
          </cell>
          <cell r="K19">
            <v>33.69</v>
          </cell>
        </row>
        <row r="20">
          <cell r="J20" t="str">
            <v>Jaroslav HRDLIČKA</v>
          </cell>
          <cell r="K20">
            <v>33.75</v>
          </cell>
        </row>
        <row r="21">
          <cell r="J21" t="str">
            <v>Marek PAVELKA</v>
          </cell>
          <cell r="K21">
            <v>33.97</v>
          </cell>
          <cell r="L21">
            <v>16</v>
          </cell>
        </row>
        <row r="22">
          <cell r="J22" t="str">
            <v>Lukáš FIURÁŠEK</v>
          </cell>
          <cell r="K22">
            <v>34.1</v>
          </cell>
          <cell r="L22">
            <v>15</v>
          </cell>
        </row>
        <row r="23">
          <cell r="J23" t="str">
            <v>Radek NECHVÁTAL</v>
          </cell>
          <cell r="K23">
            <v>34.66</v>
          </cell>
          <cell r="L23">
            <v>14</v>
          </cell>
        </row>
        <row r="24">
          <cell r="J24" t="str">
            <v>Michal DOKTOR</v>
          </cell>
          <cell r="K24">
            <v>34.72</v>
          </cell>
          <cell r="L24">
            <v>13</v>
          </cell>
        </row>
        <row r="25">
          <cell r="J25" t="str">
            <v>Petr KUCHAŘÍK</v>
          </cell>
          <cell r="K25">
            <v>34.75</v>
          </cell>
          <cell r="L25">
            <v>12</v>
          </cell>
        </row>
        <row r="26">
          <cell r="J26" t="str">
            <v>Jiří HERIAN</v>
          </cell>
          <cell r="K26">
            <v>35.43</v>
          </cell>
        </row>
        <row r="27">
          <cell r="J27" t="str">
            <v>Jiří PÍBAL</v>
          </cell>
          <cell r="K27">
            <v>35.68</v>
          </cell>
          <cell r="L27">
            <v>11</v>
          </cell>
        </row>
        <row r="28">
          <cell r="J28" t="str">
            <v>Stanislav ŠMÍD</v>
          </cell>
          <cell r="K28">
            <v>36.38</v>
          </cell>
          <cell r="L28">
            <v>10</v>
          </cell>
        </row>
        <row r="29">
          <cell r="J29" t="str">
            <v>Jan KUČERA</v>
          </cell>
          <cell r="K29">
            <v>36.66</v>
          </cell>
          <cell r="L29">
            <v>9</v>
          </cell>
        </row>
        <row r="30">
          <cell r="J30" t="str">
            <v>Ondřej SOUKENÍK</v>
          </cell>
          <cell r="K30">
            <v>36.730000000000004</v>
          </cell>
          <cell r="L30">
            <v>8</v>
          </cell>
        </row>
        <row r="31">
          <cell r="J31" t="str">
            <v>Martin KLIMEŠ</v>
          </cell>
          <cell r="K31">
            <v>37.629999999999995</v>
          </cell>
          <cell r="L31">
            <v>7</v>
          </cell>
        </row>
        <row r="32">
          <cell r="J32" t="str">
            <v>Rostislav SOUKUP</v>
          </cell>
          <cell r="K32">
            <v>37.900000000000006</v>
          </cell>
          <cell r="L32">
            <v>6</v>
          </cell>
        </row>
        <row r="33">
          <cell r="J33" t="str">
            <v>Vojtěch BAŠTA</v>
          </cell>
          <cell r="K33">
            <v>38.15</v>
          </cell>
          <cell r="L33">
            <v>5</v>
          </cell>
        </row>
        <row r="34">
          <cell r="J34" t="str">
            <v>Jiří JOUKL</v>
          </cell>
          <cell r="K34">
            <v>38.209999999999994</v>
          </cell>
          <cell r="L34">
            <v>4</v>
          </cell>
        </row>
        <row r="35">
          <cell r="J35" t="str">
            <v>Vladislav FILIP</v>
          </cell>
          <cell r="K35">
            <v>38.85</v>
          </cell>
          <cell r="L35">
            <v>3</v>
          </cell>
        </row>
        <row r="36">
          <cell r="J36" t="str">
            <v>Marek ŠENKÝŘ</v>
          </cell>
          <cell r="K36">
            <v>38.870000000000005</v>
          </cell>
          <cell r="L36">
            <v>2</v>
          </cell>
        </row>
        <row r="37">
          <cell r="J37" t="str">
            <v>Ondřej HUML</v>
          </cell>
          <cell r="K37">
            <v>38.879999999999995</v>
          </cell>
          <cell r="L37">
            <v>1</v>
          </cell>
        </row>
        <row r="38">
          <cell r="J38" t="str">
            <v>David TRÁVNÍČEK</v>
          </cell>
          <cell r="K38">
            <v>39.08</v>
          </cell>
        </row>
        <row r="39">
          <cell r="J39" t="str">
            <v>Michal MĚŘIČKA</v>
          </cell>
          <cell r="K39">
            <v>39.120000000000005</v>
          </cell>
        </row>
        <row r="40">
          <cell r="J40" t="str">
            <v>Jakub GROSS</v>
          </cell>
          <cell r="K40">
            <v>39.69</v>
          </cell>
        </row>
        <row r="41">
          <cell r="J41" t="str">
            <v>Aleš VAŇAČ</v>
          </cell>
          <cell r="K41">
            <v>40.71</v>
          </cell>
        </row>
        <row r="42">
          <cell r="J42" t="str">
            <v>Martin MOTEJZÍK</v>
          </cell>
          <cell r="K42">
            <v>41.379999999999995</v>
          </cell>
        </row>
        <row r="43">
          <cell r="J43" t="str">
            <v>Patrik ŽIŽKA</v>
          </cell>
          <cell r="K43">
            <v>41.38</v>
          </cell>
        </row>
        <row r="44">
          <cell r="J44" t="str">
            <v>Martin BOŽKA</v>
          </cell>
          <cell r="K44">
            <v>41.43</v>
          </cell>
        </row>
        <row r="45">
          <cell r="J45" t="str">
            <v>Tomáš NOVÁK</v>
          </cell>
          <cell r="K45">
            <v>41.43</v>
          </cell>
        </row>
        <row r="46">
          <cell r="J46" t="str">
            <v>Jiří SUCHOPÁR</v>
          </cell>
          <cell r="K46">
            <v>41.5</v>
          </cell>
        </row>
        <row r="47">
          <cell r="J47" t="str">
            <v>Radek ŠUBA</v>
          </cell>
          <cell r="K47">
            <v>42.5</v>
          </cell>
        </row>
        <row r="48">
          <cell r="J48" t="str">
            <v>Tomáš NOVOTNÝ</v>
          </cell>
          <cell r="K48">
            <v>42.64</v>
          </cell>
        </row>
        <row r="49">
          <cell r="J49" t="str">
            <v>Marek SEVERA</v>
          </cell>
          <cell r="K49">
            <v>42.989999999999995</v>
          </cell>
        </row>
        <row r="50">
          <cell r="J50" t="str">
            <v>Jakub KREUZ</v>
          </cell>
          <cell r="K50">
            <v>43.39</v>
          </cell>
        </row>
        <row r="51">
          <cell r="J51" t="str">
            <v>Josef SABO</v>
          </cell>
          <cell r="K51">
            <v>43.65</v>
          </cell>
        </row>
        <row r="52">
          <cell r="J52" t="str">
            <v>Ladislav ŠŤASTNÝ</v>
          </cell>
          <cell r="K52">
            <v>43.91</v>
          </cell>
        </row>
        <row r="53">
          <cell r="J53" t="str">
            <v>Václav HEŘMAN</v>
          </cell>
          <cell r="K53">
            <v>46.53</v>
          </cell>
        </row>
        <row r="54">
          <cell r="J54" t="str">
            <v>František KUCHTA</v>
          </cell>
          <cell r="K54">
            <v>46.8</v>
          </cell>
        </row>
        <row r="55">
          <cell r="J55" t="str">
            <v>Luboš KRUPKA</v>
          </cell>
          <cell r="K55">
            <v>50.91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ysledky_100"/>
      <sheetName val="Vysledky_Vez"/>
      <sheetName val="Vysledky_Dvojboj"/>
      <sheetName val="Vysledky_nad35"/>
    </sheetNames>
    <sheetDataSet>
      <sheetData sheetId="2">
        <row r="4">
          <cell r="O4" t="str">
            <v>Milan Netrval</v>
          </cell>
          <cell r="P4">
            <v>30.93</v>
          </cell>
          <cell r="Q4">
            <v>40</v>
          </cell>
        </row>
        <row r="5">
          <cell r="O5" t="str">
            <v>Radek Šuba</v>
          </cell>
          <cell r="P5">
            <v>31.57</v>
          </cell>
          <cell r="Q5">
            <v>35</v>
          </cell>
        </row>
        <row r="6">
          <cell r="O6" t="str">
            <v>Jakub Arvai</v>
          </cell>
          <cell r="P6">
            <v>32.21</v>
          </cell>
          <cell r="Q6">
            <v>32</v>
          </cell>
        </row>
        <row r="7">
          <cell r="O7" t="str">
            <v>Jakub Paulíček</v>
          </cell>
          <cell r="P7">
            <v>32.28</v>
          </cell>
          <cell r="Q7">
            <v>29</v>
          </cell>
        </row>
        <row r="8">
          <cell r="O8" t="str">
            <v>Petr Korábečný</v>
          </cell>
          <cell r="P8">
            <v>32.64</v>
          </cell>
          <cell r="Q8">
            <v>27</v>
          </cell>
        </row>
        <row r="9">
          <cell r="O9" t="str">
            <v>Lukáš HONS</v>
          </cell>
          <cell r="P9">
            <v>32.69</v>
          </cell>
        </row>
        <row r="10">
          <cell r="O10" t="str">
            <v>Lukáš Flach</v>
          </cell>
          <cell r="P10">
            <v>32.84</v>
          </cell>
          <cell r="Q10">
            <v>25</v>
          </cell>
        </row>
        <row r="11">
          <cell r="O11" t="str">
            <v>Miloš Ježek</v>
          </cell>
          <cell r="P11">
            <v>32.93</v>
          </cell>
          <cell r="Q11">
            <v>24</v>
          </cell>
        </row>
        <row r="12">
          <cell r="O12" t="str">
            <v>Vladimír JANKO</v>
          </cell>
          <cell r="P12">
            <v>33.39</v>
          </cell>
        </row>
        <row r="13">
          <cell r="O13" t="str">
            <v>Miroslav Šary</v>
          </cell>
          <cell r="P13">
            <v>33.44</v>
          </cell>
          <cell r="Q13">
            <v>23</v>
          </cell>
        </row>
        <row r="14">
          <cell r="O14" t="str">
            <v>Martin Viktora</v>
          </cell>
          <cell r="P14">
            <v>33.82</v>
          </cell>
          <cell r="Q14">
            <v>22</v>
          </cell>
        </row>
        <row r="15">
          <cell r="O15" t="str">
            <v>Patrik Žižka</v>
          </cell>
          <cell r="P15">
            <v>33.89</v>
          </cell>
          <cell r="Q15">
            <v>21</v>
          </cell>
        </row>
        <row r="16">
          <cell r="O16" t="str">
            <v>Jakub Kasal</v>
          </cell>
          <cell r="P16">
            <v>33.98</v>
          </cell>
          <cell r="Q16">
            <v>20</v>
          </cell>
        </row>
        <row r="17">
          <cell r="O17" t="str">
            <v>Jan Grygar</v>
          </cell>
          <cell r="P17">
            <v>34.1</v>
          </cell>
          <cell r="Q17">
            <v>19</v>
          </cell>
        </row>
        <row r="18">
          <cell r="O18" t="str">
            <v>Petr Kuchařík</v>
          </cell>
          <cell r="P18">
            <v>34.2</v>
          </cell>
          <cell r="Q18">
            <v>18</v>
          </cell>
        </row>
        <row r="19">
          <cell r="O19" t="str">
            <v>Petr Vaculín</v>
          </cell>
          <cell r="P19">
            <v>34.29</v>
          </cell>
          <cell r="Q19">
            <v>17</v>
          </cell>
        </row>
        <row r="20">
          <cell r="O20" t="str">
            <v>Marián Rerko</v>
          </cell>
          <cell r="P20">
            <v>34.32</v>
          </cell>
          <cell r="Q20">
            <v>16</v>
          </cell>
        </row>
        <row r="21">
          <cell r="O21" t="str">
            <v>Petr Kyněra</v>
          </cell>
          <cell r="P21">
            <v>34.44</v>
          </cell>
          <cell r="Q21">
            <v>15</v>
          </cell>
        </row>
        <row r="22">
          <cell r="O22" t="str">
            <v>Lukáš Fiurášek</v>
          </cell>
          <cell r="P22">
            <v>34.55</v>
          </cell>
          <cell r="Q22">
            <v>14</v>
          </cell>
        </row>
        <row r="23">
          <cell r="O23" t="str">
            <v>Marek Pavelka</v>
          </cell>
          <cell r="P23">
            <v>34.55</v>
          </cell>
          <cell r="Q23">
            <v>13</v>
          </cell>
        </row>
        <row r="24">
          <cell r="O24" t="str">
            <v>Josef Kozel</v>
          </cell>
          <cell r="P24">
            <v>34.57</v>
          </cell>
          <cell r="Q24">
            <v>12</v>
          </cell>
        </row>
        <row r="25">
          <cell r="O25" t="str">
            <v>Radek Nechvátal</v>
          </cell>
          <cell r="P25">
            <v>35.26</v>
          </cell>
          <cell r="Q25">
            <v>11</v>
          </cell>
        </row>
        <row r="26">
          <cell r="O26" t="str">
            <v>Miroslav Arvai</v>
          </cell>
          <cell r="P26">
            <v>35.69</v>
          </cell>
          <cell r="Q26">
            <v>10</v>
          </cell>
        </row>
        <row r="27">
          <cell r="O27" t="str">
            <v>Václav Blažek</v>
          </cell>
          <cell r="P27">
            <v>36.11</v>
          </cell>
          <cell r="Q27">
            <v>9</v>
          </cell>
        </row>
        <row r="28">
          <cell r="O28" t="str">
            <v>Ondřej Soukeník</v>
          </cell>
          <cell r="P28">
            <v>36.2</v>
          </cell>
          <cell r="Q28">
            <v>8</v>
          </cell>
        </row>
        <row r="29">
          <cell r="O29" t="str">
            <v>Jan Klimecký</v>
          </cell>
          <cell r="P29">
            <v>36.26</v>
          </cell>
          <cell r="Q29">
            <v>7</v>
          </cell>
        </row>
        <row r="30">
          <cell r="O30" t="str">
            <v>Marcel DAL</v>
          </cell>
          <cell r="P30">
            <v>36.55</v>
          </cell>
        </row>
        <row r="31">
          <cell r="O31" t="str">
            <v>Jiří Mareš</v>
          </cell>
          <cell r="P31">
            <v>36.74</v>
          </cell>
          <cell r="Q31">
            <v>6</v>
          </cell>
        </row>
        <row r="32">
          <cell r="O32" t="str">
            <v>Martin Klimeš</v>
          </cell>
          <cell r="P32">
            <v>36.84</v>
          </cell>
          <cell r="Q32">
            <v>5</v>
          </cell>
        </row>
        <row r="33">
          <cell r="O33" t="str">
            <v>Martin Caha</v>
          </cell>
          <cell r="P33">
            <v>37.47</v>
          </cell>
          <cell r="Q33">
            <v>4</v>
          </cell>
        </row>
        <row r="34">
          <cell r="O34" t="str">
            <v>Jiří Joukl</v>
          </cell>
          <cell r="P34">
            <v>38.38</v>
          </cell>
          <cell r="Q34">
            <v>3</v>
          </cell>
        </row>
        <row r="35">
          <cell r="O35" t="str">
            <v>Radek Chmela</v>
          </cell>
          <cell r="P35">
            <v>38.39</v>
          </cell>
          <cell r="Q35">
            <v>2</v>
          </cell>
        </row>
        <row r="36">
          <cell r="O36" t="str">
            <v>Jaroslav NAVRÁTIL</v>
          </cell>
          <cell r="P36">
            <v>39.99</v>
          </cell>
          <cell r="Q36">
            <v>1</v>
          </cell>
        </row>
        <row r="37">
          <cell r="O37" t="str">
            <v>David TRÁVNÍČEK</v>
          </cell>
          <cell r="P37">
            <v>40.19</v>
          </cell>
        </row>
        <row r="38">
          <cell r="O38" t="str">
            <v>Josef Buchta</v>
          </cell>
          <cell r="P38">
            <v>40.52</v>
          </cell>
        </row>
        <row r="39">
          <cell r="O39" t="str">
            <v>Michal KUKLA</v>
          </cell>
          <cell r="P39">
            <v>41.34</v>
          </cell>
        </row>
        <row r="40">
          <cell r="O40" t="str">
            <v>Radim Caletka</v>
          </cell>
          <cell r="P40">
            <v>41.4</v>
          </cell>
        </row>
        <row r="41">
          <cell r="O41" t="str">
            <v>Pavel Galetka</v>
          </cell>
          <cell r="P41">
            <v>41.61</v>
          </cell>
        </row>
        <row r="42">
          <cell r="O42" t="str">
            <v>Boris STRELA</v>
          </cell>
          <cell r="P42">
            <v>42.74</v>
          </cell>
        </row>
        <row r="43">
          <cell r="O43" t="str">
            <v>Tomáš HEIDUK</v>
          </cell>
          <cell r="P43">
            <v>42.96</v>
          </cell>
        </row>
        <row r="44">
          <cell r="O44" t="str">
            <v>Radek TOMČÍK</v>
          </cell>
          <cell r="P44">
            <v>44.24</v>
          </cell>
        </row>
        <row r="45">
          <cell r="O45" t="str">
            <v>Jakub POKRUTA</v>
          </cell>
          <cell r="P45">
            <v>44.99</v>
          </cell>
        </row>
        <row r="46">
          <cell r="O46" t="str">
            <v>Tomáš FRYČ</v>
          </cell>
          <cell r="P46">
            <v>45.05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vojboj tisk"/>
      <sheetName val="100M tisk"/>
      <sheetName val="Věž tisk"/>
      <sheetName val="Zlínský dvojboj"/>
    </sheetNames>
    <sheetDataSet>
      <sheetData sheetId="0">
        <row r="9">
          <cell r="B9" t="str">
            <v>Martin Lidmila</v>
          </cell>
          <cell r="C9" t="str">
            <v>HZS Královéhradeckého kraje</v>
          </cell>
          <cell r="D9">
            <v>1</v>
          </cell>
          <cell r="E9">
            <v>18.67</v>
          </cell>
          <cell r="F9">
            <v>2</v>
          </cell>
          <cell r="G9">
            <v>14.64</v>
          </cell>
          <cell r="H9">
            <v>14.64</v>
          </cell>
          <cell r="I9">
            <v>4</v>
          </cell>
          <cell r="J9">
            <v>1</v>
          </cell>
          <cell r="K9" t="str">
            <v>diskv.</v>
          </cell>
          <cell r="L9">
            <v>2</v>
          </cell>
          <cell r="M9">
            <v>16.25</v>
          </cell>
          <cell r="N9">
            <v>16.25</v>
          </cell>
          <cell r="O9">
            <v>2</v>
          </cell>
          <cell r="P9">
            <v>30.89</v>
          </cell>
          <cell r="Q9">
            <v>1</v>
          </cell>
          <cell r="R9">
            <v>40</v>
          </cell>
        </row>
        <row r="10">
          <cell r="B10" t="str">
            <v>Radek Šuba</v>
          </cell>
          <cell r="C10" t="str">
            <v>HZS Zlínského kraje</v>
          </cell>
          <cell r="D10">
            <v>2</v>
          </cell>
          <cell r="E10">
            <v>14.83</v>
          </cell>
          <cell r="F10">
            <v>1</v>
          </cell>
          <cell r="G10">
            <v>14.68</v>
          </cell>
          <cell r="H10">
            <v>14.68</v>
          </cell>
          <cell r="I10">
            <v>5</v>
          </cell>
          <cell r="J10">
            <v>2</v>
          </cell>
          <cell r="K10">
            <v>16.81</v>
          </cell>
          <cell r="L10">
            <v>2</v>
          </cell>
          <cell r="M10">
            <v>16.24</v>
          </cell>
          <cell r="N10">
            <v>16.24</v>
          </cell>
          <cell r="O10">
            <v>1</v>
          </cell>
          <cell r="P10">
            <v>30.92</v>
          </cell>
          <cell r="Q10">
            <v>2</v>
          </cell>
          <cell r="R10">
            <v>35</v>
          </cell>
        </row>
        <row r="11">
          <cell r="B11" t="str">
            <v>Jan Vyvial</v>
          </cell>
          <cell r="C11" t="str">
            <v>HZS Moravskoslezského kraje - ÚO Ostrava</v>
          </cell>
          <cell r="D11">
            <v>2</v>
          </cell>
          <cell r="E11" t="str">
            <v>x</v>
          </cell>
          <cell r="F11">
            <v>1</v>
          </cell>
          <cell r="G11">
            <v>14.68</v>
          </cell>
          <cell r="H11">
            <v>14.68</v>
          </cell>
          <cell r="I11">
            <v>5</v>
          </cell>
          <cell r="J11">
            <v>2</v>
          </cell>
          <cell r="K11">
            <v>16.64</v>
          </cell>
          <cell r="L11">
            <v>1</v>
          </cell>
          <cell r="M11">
            <v>16.37</v>
          </cell>
          <cell r="N11">
            <v>16.37</v>
          </cell>
          <cell r="O11">
            <v>6</v>
          </cell>
          <cell r="P11">
            <v>31.05</v>
          </cell>
          <cell r="Q11">
            <v>3</v>
          </cell>
          <cell r="R11">
            <v>32</v>
          </cell>
        </row>
        <row r="12">
          <cell r="B12" t="str">
            <v>Václav Divoš</v>
          </cell>
          <cell r="C12" t="str">
            <v>HZS Královéhradeckého kraje</v>
          </cell>
          <cell r="D12">
            <v>1</v>
          </cell>
          <cell r="E12">
            <v>16.5</v>
          </cell>
          <cell r="F12">
            <v>2</v>
          </cell>
          <cell r="G12">
            <v>14.81</v>
          </cell>
          <cell r="H12">
            <v>14.81</v>
          </cell>
          <cell r="I12">
            <v>8</v>
          </cell>
          <cell r="J12">
            <v>1</v>
          </cell>
          <cell r="K12">
            <v>16.27</v>
          </cell>
          <cell r="L12">
            <v>1</v>
          </cell>
          <cell r="M12" t="str">
            <v>diskv.</v>
          </cell>
          <cell r="N12">
            <v>16.27</v>
          </cell>
          <cell r="O12">
            <v>4</v>
          </cell>
          <cell r="P12">
            <v>31.08</v>
          </cell>
          <cell r="Q12">
            <v>4</v>
          </cell>
          <cell r="R12">
            <v>29</v>
          </cell>
        </row>
        <row r="13">
          <cell r="B13" t="str">
            <v>Milan Netrval</v>
          </cell>
          <cell r="C13" t="str">
            <v>HZS Plzeňského kraje - ÚO Domažlice</v>
          </cell>
          <cell r="D13">
            <v>1</v>
          </cell>
          <cell r="E13">
            <v>14.71</v>
          </cell>
          <cell r="F13">
            <v>2</v>
          </cell>
          <cell r="G13">
            <v>14.34</v>
          </cell>
          <cell r="H13">
            <v>14.34</v>
          </cell>
          <cell r="I13">
            <v>2</v>
          </cell>
          <cell r="J13">
            <v>2</v>
          </cell>
          <cell r="K13">
            <v>19.98</v>
          </cell>
          <cell r="L13">
            <v>1</v>
          </cell>
          <cell r="M13">
            <v>16.78</v>
          </cell>
          <cell r="N13">
            <v>16.78</v>
          </cell>
          <cell r="O13">
            <v>8</v>
          </cell>
          <cell r="P13">
            <v>31.12</v>
          </cell>
          <cell r="Q13">
            <v>5</v>
          </cell>
          <cell r="R13">
            <v>27</v>
          </cell>
        </row>
        <row r="14">
          <cell r="B14" t="str">
            <v>Patrik Kligl</v>
          </cell>
          <cell r="C14" t="str">
            <v>HZS Královéhradeckého kraje</v>
          </cell>
          <cell r="D14">
            <v>1</v>
          </cell>
          <cell r="E14">
            <v>16.8</v>
          </cell>
          <cell r="F14">
            <v>2</v>
          </cell>
          <cell r="G14">
            <v>14.79</v>
          </cell>
          <cell r="H14">
            <v>14.79</v>
          </cell>
          <cell r="I14">
            <v>7</v>
          </cell>
          <cell r="J14">
            <v>1</v>
          </cell>
          <cell r="K14">
            <v>26.94</v>
          </cell>
          <cell r="L14">
            <v>2</v>
          </cell>
          <cell r="M14">
            <v>16.62</v>
          </cell>
          <cell r="N14">
            <v>16.62</v>
          </cell>
          <cell r="O14">
            <v>7</v>
          </cell>
          <cell r="P14">
            <v>31.41</v>
          </cell>
          <cell r="Q14">
            <v>6</v>
          </cell>
          <cell r="R14">
            <v>25</v>
          </cell>
        </row>
        <row r="15">
          <cell r="B15" t="str">
            <v>Jan Zhříval</v>
          </cell>
          <cell r="C15" t="str">
            <v>HZS Královéhradeckého kraje</v>
          </cell>
          <cell r="D15">
            <v>2</v>
          </cell>
          <cell r="E15">
            <v>15.57</v>
          </cell>
          <cell r="F15">
            <v>1</v>
          </cell>
          <cell r="G15">
            <v>15.19</v>
          </cell>
          <cell r="H15">
            <v>15.19</v>
          </cell>
          <cell r="I15">
            <v>13</v>
          </cell>
          <cell r="J15">
            <v>1</v>
          </cell>
          <cell r="K15">
            <v>16.83</v>
          </cell>
          <cell r="L15">
            <v>1</v>
          </cell>
          <cell r="M15">
            <v>16.26</v>
          </cell>
          <cell r="N15">
            <v>16.26</v>
          </cell>
          <cell r="O15">
            <v>3</v>
          </cell>
          <cell r="P15">
            <v>31.45</v>
          </cell>
          <cell r="Q15">
            <v>7</v>
          </cell>
          <cell r="R15">
            <v>24</v>
          </cell>
        </row>
        <row r="16">
          <cell r="B16" t="str">
            <v>David Dopirák</v>
          </cell>
          <cell r="C16" t="str">
            <v>HZS Plzeňského kraje - ÚO Domažlice</v>
          </cell>
          <cell r="D16">
            <v>2</v>
          </cell>
          <cell r="E16">
            <v>14.55</v>
          </cell>
          <cell r="F16">
            <v>1</v>
          </cell>
          <cell r="G16" t="str">
            <v>nedok.</v>
          </cell>
          <cell r="H16">
            <v>14.55</v>
          </cell>
          <cell r="I16">
            <v>3</v>
          </cell>
          <cell r="J16">
            <v>2</v>
          </cell>
          <cell r="K16" t="str">
            <v>diskv.</v>
          </cell>
          <cell r="L16">
            <v>1</v>
          </cell>
          <cell r="M16">
            <v>16.98</v>
          </cell>
          <cell r="N16">
            <v>16.98</v>
          </cell>
          <cell r="O16">
            <v>14</v>
          </cell>
          <cell r="P16">
            <v>31.53</v>
          </cell>
          <cell r="Q16">
            <v>8</v>
          </cell>
          <cell r="R16">
            <v>23</v>
          </cell>
        </row>
        <row r="17">
          <cell r="B17" t="str">
            <v>František Kunovský</v>
          </cell>
          <cell r="C17" t="str">
            <v>HZS Královéhradeckého kraje</v>
          </cell>
          <cell r="D17">
            <v>1</v>
          </cell>
          <cell r="E17">
            <v>16.98</v>
          </cell>
          <cell r="F17">
            <v>2</v>
          </cell>
          <cell r="G17">
            <v>15.7</v>
          </cell>
          <cell r="H17">
            <v>15.7</v>
          </cell>
          <cell r="I17">
            <v>24</v>
          </cell>
          <cell r="J17">
            <v>2</v>
          </cell>
          <cell r="K17" t="str">
            <v>diskv.</v>
          </cell>
          <cell r="L17">
            <v>1</v>
          </cell>
          <cell r="M17">
            <v>16.28</v>
          </cell>
          <cell r="N17">
            <v>16.28</v>
          </cell>
          <cell r="O17">
            <v>5</v>
          </cell>
          <cell r="P17">
            <v>31.98</v>
          </cell>
          <cell r="Q17">
            <v>9</v>
          </cell>
          <cell r="R17">
            <v>22</v>
          </cell>
        </row>
        <row r="18">
          <cell r="B18" t="str">
            <v>Jakub Arvai</v>
          </cell>
          <cell r="C18" t="str">
            <v>HZS Moravskoslezského kraje - ÚO Ostrava</v>
          </cell>
          <cell r="D18">
            <v>2</v>
          </cell>
          <cell r="E18">
            <v>16.79</v>
          </cell>
          <cell r="F18">
            <v>1</v>
          </cell>
          <cell r="G18">
            <v>15.41</v>
          </cell>
          <cell r="H18">
            <v>15.41</v>
          </cell>
          <cell r="I18">
            <v>16</v>
          </cell>
          <cell r="J18">
            <v>2</v>
          </cell>
          <cell r="K18">
            <v>21.64</v>
          </cell>
          <cell r="L18">
            <v>1</v>
          </cell>
          <cell r="M18">
            <v>17.04</v>
          </cell>
          <cell r="N18">
            <v>17.04</v>
          </cell>
          <cell r="O18">
            <v>15</v>
          </cell>
          <cell r="P18">
            <v>32.45</v>
          </cell>
          <cell r="Q18">
            <v>10</v>
          </cell>
          <cell r="R18">
            <v>21</v>
          </cell>
        </row>
        <row r="19">
          <cell r="B19" t="str">
            <v>Jakub Čermák</v>
          </cell>
          <cell r="C19" t="str">
            <v>HZS hl. města Prahy</v>
          </cell>
          <cell r="D19">
            <v>1</v>
          </cell>
          <cell r="E19">
            <v>18.36</v>
          </cell>
          <cell r="F19">
            <v>2</v>
          </cell>
          <cell r="G19">
            <v>15.51</v>
          </cell>
          <cell r="H19">
            <v>15.51</v>
          </cell>
          <cell r="I19">
            <v>18</v>
          </cell>
          <cell r="J19">
            <v>1</v>
          </cell>
          <cell r="K19">
            <v>17.18</v>
          </cell>
          <cell r="L19">
            <v>2</v>
          </cell>
          <cell r="M19">
            <v>17.1</v>
          </cell>
          <cell r="N19">
            <v>17.1</v>
          </cell>
          <cell r="O19">
            <v>17</v>
          </cell>
          <cell r="P19">
            <v>32.61</v>
          </cell>
          <cell r="Q19">
            <v>11</v>
          </cell>
          <cell r="R19">
            <v>20</v>
          </cell>
        </row>
        <row r="20">
          <cell r="B20" t="str">
            <v>Tomáš Daněk</v>
          </cell>
          <cell r="C20" t="str">
            <v>HZS hl. města Prahy</v>
          </cell>
          <cell r="D20">
            <v>1</v>
          </cell>
          <cell r="E20">
            <v>20.12</v>
          </cell>
          <cell r="F20">
            <v>2</v>
          </cell>
          <cell r="G20">
            <v>15.51</v>
          </cell>
          <cell r="H20">
            <v>15.51</v>
          </cell>
          <cell r="I20">
            <v>18</v>
          </cell>
          <cell r="J20">
            <v>2</v>
          </cell>
          <cell r="K20">
            <v>17.45</v>
          </cell>
          <cell r="L20">
            <v>1</v>
          </cell>
          <cell r="M20">
            <v>17.12</v>
          </cell>
          <cell r="N20">
            <v>17.12</v>
          </cell>
          <cell r="O20">
            <v>18</v>
          </cell>
          <cell r="P20">
            <v>32.63</v>
          </cell>
          <cell r="Q20">
            <v>12</v>
          </cell>
          <cell r="R20">
            <v>19</v>
          </cell>
        </row>
        <row r="21">
          <cell r="B21" t="str">
            <v>Vlastimil Žák</v>
          </cell>
          <cell r="C21" t="str">
            <v>HZS Plzeňského kraje </v>
          </cell>
          <cell r="D21">
            <v>1</v>
          </cell>
          <cell r="E21">
            <v>15.62</v>
          </cell>
          <cell r="F21">
            <v>2</v>
          </cell>
          <cell r="G21">
            <v>15.51</v>
          </cell>
          <cell r="H21">
            <v>15.51</v>
          </cell>
          <cell r="I21">
            <v>18</v>
          </cell>
          <cell r="J21">
            <v>1</v>
          </cell>
          <cell r="K21">
            <v>17.27</v>
          </cell>
          <cell r="L21">
            <v>1</v>
          </cell>
          <cell r="M21">
            <v>17.12</v>
          </cell>
          <cell r="N21">
            <v>17.12</v>
          </cell>
          <cell r="O21">
            <v>18</v>
          </cell>
          <cell r="P21">
            <v>32.63</v>
          </cell>
          <cell r="Q21">
            <v>12</v>
          </cell>
          <cell r="R21" t="str">
            <v>A</v>
          </cell>
        </row>
        <row r="22">
          <cell r="B22" t="str">
            <v>Lukáš Flach</v>
          </cell>
          <cell r="C22" t="str">
            <v>HZS Pardubického kraje</v>
          </cell>
          <cell r="D22">
            <v>2</v>
          </cell>
          <cell r="E22">
            <v>15.9</v>
          </cell>
          <cell r="F22">
            <v>1</v>
          </cell>
          <cell r="G22">
            <v>16.01</v>
          </cell>
          <cell r="H22">
            <v>15.9</v>
          </cell>
          <cell r="I22">
            <v>27</v>
          </cell>
          <cell r="J22">
            <v>1</v>
          </cell>
          <cell r="K22">
            <v>17.07</v>
          </cell>
          <cell r="L22">
            <v>2</v>
          </cell>
          <cell r="M22">
            <v>16.83</v>
          </cell>
          <cell r="N22">
            <v>16.83</v>
          </cell>
          <cell r="O22">
            <v>9</v>
          </cell>
          <cell r="P22">
            <v>32.73</v>
          </cell>
          <cell r="Q22">
            <v>14</v>
          </cell>
          <cell r="R22">
            <v>18</v>
          </cell>
        </row>
        <row r="23">
          <cell r="B23" t="str">
            <v>Jakub Zajan</v>
          </cell>
          <cell r="C23" t="str">
            <v>HZS hl. města Prahy</v>
          </cell>
          <cell r="D23">
            <v>1</v>
          </cell>
          <cell r="E23">
            <v>14.94</v>
          </cell>
          <cell r="F23">
            <v>2</v>
          </cell>
          <cell r="G23">
            <v>17.04</v>
          </cell>
          <cell r="H23">
            <v>14.94</v>
          </cell>
          <cell r="I23">
            <v>10</v>
          </cell>
          <cell r="J23">
            <v>2</v>
          </cell>
          <cell r="K23">
            <v>17.85</v>
          </cell>
          <cell r="L23">
            <v>1</v>
          </cell>
          <cell r="M23">
            <v>23.33</v>
          </cell>
          <cell r="N23">
            <v>17.85</v>
          </cell>
          <cell r="O23">
            <v>29</v>
          </cell>
          <cell r="P23">
            <v>32.79</v>
          </cell>
          <cell r="Q23">
            <v>15</v>
          </cell>
          <cell r="R23">
            <v>17</v>
          </cell>
        </row>
        <row r="24">
          <cell r="B24" t="str">
            <v>Stanislav Paulíček</v>
          </cell>
          <cell r="C24" t="str">
            <v>HZS Pardubického kraje</v>
          </cell>
          <cell r="D24">
            <v>2</v>
          </cell>
          <cell r="E24">
            <v>15.97</v>
          </cell>
          <cell r="F24">
            <v>1</v>
          </cell>
          <cell r="G24" t="str">
            <v>nedok.</v>
          </cell>
          <cell r="H24">
            <v>15.97</v>
          </cell>
          <cell r="I24">
            <v>28</v>
          </cell>
          <cell r="J24">
            <v>1</v>
          </cell>
          <cell r="K24" t="str">
            <v>diskv.</v>
          </cell>
          <cell r="L24">
            <v>2</v>
          </cell>
          <cell r="M24">
            <v>16.91</v>
          </cell>
          <cell r="N24">
            <v>16.91</v>
          </cell>
          <cell r="O24">
            <v>11</v>
          </cell>
          <cell r="P24">
            <v>32.88</v>
          </cell>
          <cell r="Q24">
            <v>16</v>
          </cell>
          <cell r="R24">
            <v>16</v>
          </cell>
        </row>
        <row r="25">
          <cell r="B25" t="str">
            <v>Martin Roháč</v>
          </cell>
          <cell r="C25" t="str">
            <v>HZS Plzeňského kraje </v>
          </cell>
          <cell r="D25">
            <v>1</v>
          </cell>
          <cell r="E25">
            <v>21.16</v>
          </cell>
          <cell r="F25">
            <v>2</v>
          </cell>
          <cell r="G25">
            <v>15.73</v>
          </cell>
          <cell r="H25">
            <v>15.73</v>
          </cell>
          <cell r="I25">
            <v>25</v>
          </cell>
          <cell r="J25">
            <v>2</v>
          </cell>
          <cell r="K25">
            <v>17.64</v>
          </cell>
          <cell r="L25">
            <v>1</v>
          </cell>
          <cell r="M25">
            <v>17.35</v>
          </cell>
          <cell r="N25">
            <v>17.35</v>
          </cell>
          <cell r="O25">
            <v>23</v>
          </cell>
          <cell r="P25">
            <v>33.08</v>
          </cell>
          <cell r="Q25">
            <v>17</v>
          </cell>
          <cell r="R25">
            <v>15</v>
          </cell>
        </row>
        <row r="26">
          <cell r="B26" t="str">
            <v>Dominik Soukup</v>
          </cell>
          <cell r="C26" t="str">
            <v>SDH Žebnice</v>
          </cell>
          <cell r="D26">
            <v>2</v>
          </cell>
          <cell r="E26">
            <v>16.99</v>
          </cell>
          <cell r="F26">
            <v>1</v>
          </cell>
          <cell r="G26">
            <v>16.29</v>
          </cell>
          <cell r="H26">
            <v>16.29</v>
          </cell>
          <cell r="I26">
            <v>31</v>
          </cell>
          <cell r="J26">
            <v>1</v>
          </cell>
          <cell r="K26">
            <v>16.84</v>
          </cell>
          <cell r="L26">
            <v>1</v>
          </cell>
          <cell r="M26" t="str">
            <v>diskv.</v>
          </cell>
          <cell r="N26">
            <v>16.84</v>
          </cell>
          <cell r="O26">
            <v>10</v>
          </cell>
          <cell r="P26">
            <v>33.13</v>
          </cell>
          <cell r="Q26">
            <v>19</v>
          </cell>
          <cell r="R26">
            <v>13</v>
          </cell>
        </row>
        <row r="27">
          <cell r="B27" t="str">
            <v>Petr Vaculín</v>
          </cell>
          <cell r="C27" t="str">
            <v>HZS Zlínského kraje</v>
          </cell>
          <cell r="D27">
            <v>1</v>
          </cell>
          <cell r="E27">
            <v>16.05</v>
          </cell>
          <cell r="F27">
            <v>2</v>
          </cell>
          <cell r="G27">
            <v>15.99</v>
          </cell>
          <cell r="H27">
            <v>15.99</v>
          </cell>
          <cell r="I27">
            <v>29</v>
          </cell>
          <cell r="J27">
            <v>1</v>
          </cell>
          <cell r="K27">
            <v>18.12</v>
          </cell>
          <cell r="L27">
            <v>2</v>
          </cell>
          <cell r="M27">
            <v>17.14</v>
          </cell>
          <cell r="N27">
            <v>17.14</v>
          </cell>
          <cell r="O27">
            <v>20</v>
          </cell>
          <cell r="P27">
            <v>33.13</v>
          </cell>
          <cell r="Q27">
            <v>18</v>
          </cell>
          <cell r="R27">
            <v>14</v>
          </cell>
        </row>
        <row r="28">
          <cell r="B28" t="str">
            <v>Martin Gryč</v>
          </cell>
          <cell r="C28" t="str">
            <v>HZS Moravskoslezského kraje - ÚO Karviná</v>
          </cell>
          <cell r="D28">
            <v>2</v>
          </cell>
          <cell r="E28">
            <v>16.39</v>
          </cell>
          <cell r="F28">
            <v>1</v>
          </cell>
          <cell r="G28">
            <v>18.01</v>
          </cell>
          <cell r="H28">
            <v>16.39</v>
          </cell>
          <cell r="I28">
            <v>36</v>
          </cell>
          <cell r="J28">
            <v>2</v>
          </cell>
          <cell r="K28">
            <v>17.81</v>
          </cell>
          <cell r="L28">
            <v>1</v>
          </cell>
          <cell r="M28">
            <v>16.91</v>
          </cell>
          <cell r="N28">
            <v>16.91</v>
          </cell>
          <cell r="O28">
            <v>11</v>
          </cell>
          <cell r="P28">
            <v>33.3</v>
          </cell>
          <cell r="Q28">
            <v>20</v>
          </cell>
          <cell r="R28">
            <v>12</v>
          </cell>
        </row>
        <row r="29">
          <cell r="B29" t="str">
            <v>Jan Hůla</v>
          </cell>
          <cell r="C29" t="str">
            <v>HZS Plzeňského kraje </v>
          </cell>
          <cell r="D29">
            <v>1</v>
          </cell>
          <cell r="E29">
            <v>15.39</v>
          </cell>
          <cell r="F29">
            <v>2</v>
          </cell>
          <cell r="G29">
            <v>15.36</v>
          </cell>
          <cell r="H29">
            <v>15.36</v>
          </cell>
          <cell r="I29">
            <v>14</v>
          </cell>
          <cell r="J29">
            <v>1</v>
          </cell>
          <cell r="K29" t="str">
            <v>diskv.</v>
          </cell>
          <cell r="L29">
            <v>2</v>
          </cell>
          <cell r="M29">
            <v>17.99</v>
          </cell>
          <cell r="N29">
            <v>17.99</v>
          </cell>
          <cell r="O29">
            <v>32</v>
          </cell>
          <cell r="P29">
            <v>33.35</v>
          </cell>
          <cell r="Q29">
            <v>21</v>
          </cell>
          <cell r="R29" t="str">
            <v>A</v>
          </cell>
        </row>
        <row r="30">
          <cell r="B30" t="str">
            <v>Lukáš Hons</v>
          </cell>
          <cell r="C30" t="str">
            <v>HZS Kraje Vysočina</v>
          </cell>
          <cell r="D30">
            <v>2</v>
          </cell>
          <cell r="E30">
            <v>15.36</v>
          </cell>
          <cell r="F30">
            <v>1</v>
          </cell>
          <cell r="G30">
            <v>15.57</v>
          </cell>
          <cell r="H30">
            <v>15.36</v>
          </cell>
          <cell r="I30">
            <v>14</v>
          </cell>
          <cell r="J30">
            <v>2</v>
          </cell>
          <cell r="K30">
            <v>18.12</v>
          </cell>
          <cell r="L30">
            <v>1</v>
          </cell>
          <cell r="M30" t="str">
            <v>x</v>
          </cell>
          <cell r="N30">
            <v>18.12</v>
          </cell>
          <cell r="O30">
            <v>34</v>
          </cell>
          <cell r="P30">
            <v>33.48</v>
          </cell>
          <cell r="Q30">
            <v>22</v>
          </cell>
          <cell r="R30" t="str">
            <v>A</v>
          </cell>
        </row>
        <row r="31">
          <cell r="B31" t="str">
            <v>Petr Korábečný</v>
          </cell>
          <cell r="C31" t="str">
            <v>HZS Zlínského kraje</v>
          </cell>
          <cell r="D31">
            <v>2</v>
          </cell>
          <cell r="E31">
            <v>18.18</v>
          </cell>
          <cell r="F31">
            <v>1</v>
          </cell>
          <cell r="G31">
            <v>16.76</v>
          </cell>
          <cell r="H31">
            <v>16.76</v>
          </cell>
          <cell r="I31">
            <v>41</v>
          </cell>
          <cell r="J31">
            <v>1</v>
          </cell>
          <cell r="K31">
            <v>17.15</v>
          </cell>
          <cell r="L31">
            <v>1</v>
          </cell>
          <cell r="M31">
            <v>16.97</v>
          </cell>
          <cell r="N31">
            <v>16.97</v>
          </cell>
          <cell r="O31">
            <v>13</v>
          </cell>
          <cell r="P31">
            <v>33.73</v>
          </cell>
          <cell r="Q31">
            <v>23</v>
          </cell>
          <cell r="R31">
            <v>11</v>
          </cell>
        </row>
        <row r="32">
          <cell r="B32" t="str">
            <v>Lukáš Fiurášek</v>
          </cell>
          <cell r="C32" t="str">
            <v>HZS Zlínského kraje</v>
          </cell>
          <cell r="D32">
            <v>1</v>
          </cell>
          <cell r="E32">
            <v>16.9</v>
          </cell>
          <cell r="F32">
            <v>2</v>
          </cell>
          <cell r="G32">
            <v>17.42</v>
          </cell>
          <cell r="H32">
            <v>16.9</v>
          </cell>
          <cell r="I32">
            <v>43</v>
          </cell>
          <cell r="J32">
            <v>2</v>
          </cell>
          <cell r="K32">
            <v>17.05</v>
          </cell>
          <cell r="L32">
            <v>1</v>
          </cell>
          <cell r="M32" t="str">
            <v>diskv.</v>
          </cell>
          <cell r="N32">
            <v>17.05</v>
          </cell>
          <cell r="O32">
            <v>16</v>
          </cell>
          <cell r="P32">
            <v>33.95</v>
          </cell>
          <cell r="Q32">
            <v>24</v>
          </cell>
          <cell r="R32">
            <v>10</v>
          </cell>
        </row>
        <row r="33">
          <cell r="B33" t="str">
            <v>Josef Kozel</v>
          </cell>
          <cell r="C33" t="str">
            <v>HZS Pardubického kraje</v>
          </cell>
          <cell r="D33">
            <v>2</v>
          </cell>
          <cell r="E33">
            <v>16.77</v>
          </cell>
          <cell r="F33">
            <v>1</v>
          </cell>
          <cell r="G33">
            <v>17.03</v>
          </cell>
          <cell r="H33">
            <v>16.77</v>
          </cell>
          <cell r="I33">
            <v>42</v>
          </cell>
          <cell r="J33">
            <v>2</v>
          </cell>
          <cell r="K33">
            <v>17.94</v>
          </cell>
          <cell r="L33">
            <v>1</v>
          </cell>
          <cell r="M33">
            <v>17.25</v>
          </cell>
          <cell r="N33">
            <v>17.25</v>
          </cell>
          <cell r="O33">
            <v>22</v>
          </cell>
          <cell r="P33">
            <v>34.02</v>
          </cell>
          <cell r="Q33">
            <v>25</v>
          </cell>
          <cell r="R33">
            <v>9</v>
          </cell>
        </row>
        <row r="34">
          <cell r="B34" t="str">
            <v>Luděk Otýpka</v>
          </cell>
          <cell r="C34" t="str">
            <v>HZS Zlínského kraje</v>
          </cell>
          <cell r="D34">
            <v>2</v>
          </cell>
          <cell r="E34">
            <v>20.85</v>
          </cell>
          <cell r="F34">
            <v>1</v>
          </cell>
          <cell r="G34">
            <v>16.64</v>
          </cell>
          <cell r="H34">
            <v>16.64</v>
          </cell>
          <cell r="I34">
            <v>37</v>
          </cell>
          <cell r="J34">
            <v>2</v>
          </cell>
          <cell r="K34">
            <v>17.77</v>
          </cell>
          <cell r="L34">
            <v>1</v>
          </cell>
          <cell r="M34">
            <v>17.51</v>
          </cell>
          <cell r="N34">
            <v>17.51</v>
          </cell>
          <cell r="O34">
            <v>25</v>
          </cell>
          <cell r="P34">
            <v>34.15</v>
          </cell>
          <cell r="Q34">
            <v>26</v>
          </cell>
          <cell r="R34">
            <v>8</v>
          </cell>
        </row>
        <row r="35">
          <cell r="B35" t="str">
            <v>Marek Pavelka</v>
          </cell>
          <cell r="C35" t="str">
            <v>HZS Zlínského kraje</v>
          </cell>
          <cell r="D35">
            <v>1</v>
          </cell>
          <cell r="E35">
            <v>16.31</v>
          </cell>
          <cell r="F35">
            <v>2</v>
          </cell>
          <cell r="G35">
            <v>16.3</v>
          </cell>
          <cell r="H35">
            <v>16.3</v>
          </cell>
          <cell r="I35">
            <v>33</v>
          </cell>
          <cell r="J35">
            <v>1</v>
          </cell>
          <cell r="K35">
            <v>17.95</v>
          </cell>
          <cell r="L35">
            <v>1</v>
          </cell>
          <cell r="M35">
            <v>17.96</v>
          </cell>
          <cell r="N35">
            <v>17.95</v>
          </cell>
          <cell r="O35">
            <v>30</v>
          </cell>
          <cell r="P35">
            <v>34.25</v>
          </cell>
          <cell r="Q35">
            <v>27</v>
          </cell>
          <cell r="R35">
            <v>7</v>
          </cell>
        </row>
        <row r="36">
          <cell r="B36" t="str">
            <v>Pavel Maňas</v>
          </cell>
          <cell r="C36" t="str">
            <v>HZS Středočeského kraje</v>
          </cell>
          <cell r="D36">
            <v>1</v>
          </cell>
          <cell r="E36">
            <v>19.28</v>
          </cell>
          <cell r="F36">
            <v>2</v>
          </cell>
          <cell r="G36">
            <v>15.73</v>
          </cell>
          <cell r="H36">
            <v>15.73</v>
          </cell>
          <cell r="I36">
            <v>25</v>
          </cell>
          <cell r="J36">
            <v>2</v>
          </cell>
          <cell r="K36" t="str">
            <v>diskv.</v>
          </cell>
          <cell r="L36">
            <v>2</v>
          </cell>
          <cell r="M36">
            <v>18.53</v>
          </cell>
          <cell r="N36">
            <v>18.53</v>
          </cell>
          <cell r="O36">
            <v>35</v>
          </cell>
          <cell r="P36">
            <v>34.26</v>
          </cell>
          <cell r="Q36">
            <v>28</v>
          </cell>
          <cell r="R36">
            <v>6</v>
          </cell>
        </row>
        <row r="37">
          <cell r="B37" t="str">
            <v>Patrik Žižka</v>
          </cell>
          <cell r="C37" t="str">
            <v>HZS Karlovarského kraje</v>
          </cell>
          <cell r="D37">
            <v>1</v>
          </cell>
          <cell r="E37">
            <v>19.05</v>
          </cell>
          <cell r="F37">
            <v>2</v>
          </cell>
          <cell r="G37">
            <v>16.73</v>
          </cell>
          <cell r="H37">
            <v>16.73</v>
          </cell>
          <cell r="I37">
            <v>40</v>
          </cell>
          <cell r="J37">
            <v>1</v>
          </cell>
          <cell r="K37">
            <v>17.71</v>
          </cell>
          <cell r="L37">
            <v>2</v>
          </cell>
          <cell r="M37">
            <v>17.6</v>
          </cell>
          <cell r="N37">
            <v>17.6</v>
          </cell>
          <cell r="O37">
            <v>27</v>
          </cell>
          <cell r="P37">
            <v>34.33</v>
          </cell>
          <cell r="Q37">
            <v>29</v>
          </cell>
          <cell r="R37">
            <v>5</v>
          </cell>
        </row>
        <row r="38">
          <cell r="B38" t="str">
            <v>Jaroslav Chalány</v>
          </cell>
          <cell r="C38" t="str">
            <v>OR HaZZ  Trnava</v>
          </cell>
          <cell r="D38">
            <v>1</v>
          </cell>
          <cell r="E38">
            <v>16</v>
          </cell>
          <cell r="F38">
            <v>2</v>
          </cell>
          <cell r="G38">
            <v>16.19</v>
          </cell>
          <cell r="H38">
            <v>16</v>
          </cell>
          <cell r="I38">
            <v>30</v>
          </cell>
          <cell r="J38">
            <v>1</v>
          </cell>
          <cell r="K38">
            <v>18.68</v>
          </cell>
          <cell r="L38">
            <v>1</v>
          </cell>
          <cell r="M38" t="str">
            <v>diskv.</v>
          </cell>
          <cell r="N38">
            <v>18.68</v>
          </cell>
          <cell r="O38">
            <v>36</v>
          </cell>
          <cell r="P38">
            <v>34.68</v>
          </cell>
          <cell r="Q38">
            <v>30</v>
          </cell>
          <cell r="R38" t="str">
            <v>A</v>
          </cell>
        </row>
        <row r="39">
          <cell r="B39" t="str">
            <v>Daniel Klvaňa</v>
          </cell>
          <cell r="C39" t="str">
            <v>HZS Moravskoslezského kraje - ÚO Ostrava</v>
          </cell>
          <cell r="D39">
            <v>2</v>
          </cell>
          <cell r="E39">
            <v>14.27</v>
          </cell>
          <cell r="F39">
            <v>1</v>
          </cell>
          <cell r="G39" t="str">
            <v>nedok.</v>
          </cell>
          <cell r="H39">
            <v>14.27</v>
          </cell>
          <cell r="I39">
            <v>1</v>
          </cell>
          <cell r="J39">
            <v>2</v>
          </cell>
          <cell r="K39" t="str">
            <v>diskv.</v>
          </cell>
          <cell r="L39">
            <v>2</v>
          </cell>
          <cell r="M39">
            <v>20.57</v>
          </cell>
          <cell r="N39">
            <v>20.57</v>
          </cell>
          <cell r="O39">
            <v>48</v>
          </cell>
          <cell r="P39">
            <v>34.84</v>
          </cell>
          <cell r="Q39">
            <v>31</v>
          </cell>
          <cell r="R39">
            <v>4</v>
          </cell>
        </row>
        <row r="40">
          <cell r="B40" t="str">
            <v>Petr Kuchařík</v>
          </cell>
          <cell r="C40" t="str">
            <v>HZS Zlínského kraje</v>
          </cell>
          <cell r="D40">
            <v>1</v>
          </cell>
          <cell r="E40">
            <v>16.29</v>
          </cell>
          <cell r="F40">
            <v>2</v>
          </cell>
          <cell r="G40">
            <v>20.76</v>
          </cell>
          <cell r="H40">
            <v>16.29</v>
          </cell>
          <cell r="I40">
            <v>31</v>
          </cell>
          <cell r="J40">
            <v>1</v>
          </cell>
          <cell r="K40">
            <v>18.68</v>
          </cell>
          <cell r="L40">
            <v>2</v>
          </cell>
          <cell r="M40" t="str">
            <v>diskv.</v>
          </cell>
          <cell r="N40">
            <v>18.68</v>
          </cell>
          <cell r="O40">
            <v>36</v>
          </cell>
          <cell r="P40">
            <v>34.97</v>
          </cell>
          <cell r="Q40">
            <v>32</v>
          </cell>
          <cell r="R40">
            <v>3</v>
          </cell>
        </row>
        <row r="41">
          <cell r="B41" t="str">
            <v>Miroslav Šary</v>
          </cell>
          <cell r="C41" t="str">
            <v>OR HaZZ Poprad</v>
          </cell>
          <cell r="D41">
            <v>2</v>
          </cell>
          <cell r="E41">
            <v>18.5</v>
          </cell>
          <cell r="F41">
            <v>1</v>
          </cell>
          <cell r="G41">
            <v>17.1</v>
          </cell>
          <cell r="H41">
            <v>17.1</v>
          </cell>
          <cell r="I41">
            <v>45</v>
          </cell>
          <cell r="J41">
            <v>1</v>
          </cell>
          <cell r="K41">
            <v>17.98</v>
          </cell>
          <cell r="L41">
            <v>2</v>
          </cell>
          <cell r="M41" t="str">
            <v>diskv.</v>
          </cell>
          <cell r="N41">
            <v>17.98</v>
          </cell>
          <cell r="O41">
            <v>31</v>
          </cell>
          <cell r="P41">
            <v>35.08</v>
          </cell>
          <cell r="Q41">
            <v>33</v>
          </cell>
          <cell r="R41">
            <v>2</v>
          </cell>
        </row>
        <row r="42">
          <cell r="B42" t="str">
            <v>Marcel Dal</v>
          </cell>
          <cell r="C42" t="str">
            <v>HZS Moravskoslezského kraje - ÚO Karviná</v>
          </cell>
          <cell r="D42">
            <v>2</v>
          </cell>
          <cell r="E42">
            <v>16.7</v>
          </cell>
          <cell r="F42">
            <v>1</v>
          </cell>
          <cell r="G42">
            <v>17.84</v>
          </cell>
          <cell r="H42">
            <v>16.7</v>
          </cell>
          <cell r="I42">
            <v>38</v>
          </cell>
          <cell r="J42">
            <v>1</v>
          </cell>
          <cell r="K42">
            <v>20.36</v>
          </cell>
          <cell r="L42">
            <v>2</v>
          </cell>
          <cell r="M42">
            <v>19.08</v>
          </cell>
          <cell r="N42">
            <v>19.08</v>
          </cell>
          <cell r="O42">
            <v>40</v>
          </cell>
          <cell r="P42">
            <v>35.78</v>
          </cell>
          <cell r="Q42">
            <v>34</v>
          </cell>
          <cell r="R42" t="str">
            <v>A</v>
          </cell>
        </row>
        <row r="43">
          <cell r="B43" t="str">
            <v>Jiří Joukl</v>
          </cell>
          <cell r="C43" t="str">
            <v>HZS Kraje Vysočina</v>
          </cell>
          <cell r="D43">
            <v>2</v>
          </cell>
          <cell r="E43">
            <v>24.36</v>
          </cell>
          <cell r="F43">
            <v>1</v>
          </cell>
          <cell r="G43">
            <v>18.82</v>
          </cell>
          <cell r="H43">
            <v>18.82</v>
          </cell>
          <cell r="I43">
            <v>52</v>
          </cell>
          <cell r="J43">
            <v>1</v>
          </cell>
          <cell r="K43">
            <v>20.5</v>
          </cell>
          <cell r="L43">
            <v>2</v>
          </cell>
          <cell r="M43">
            <v>17.53</v>
          </cell>
          <cell r="N43">
            <v>17.53</v>
          </cell>
          <cell r="O43">
            <v>26</v>
          </cell>
          <cell r="P43">
            <v>36.35</v>
          </cell>
          <cell r="Q43">
            <v>35</v>
          </cell>
          <cell r="R43">
            <v>1</v>
          </cell>
        </row>
        <row r="44">
          <cell r="B44" t="str">
            <v>Rostislav Soukup</v>
          </cell>
          <cell r="C44" t="str">
            <v>HZS Zlínského kraje</v>
          </cell>
          <cell r="D44">
            <v>1</v>
          </cell>
          <cell r="E44">
            <v>18.62</v>
          </cell>
          <cell r="F44">
            <v>2</v>
          </cell>
          <cell r="G44">
            <v>16.72</v>
          </cell>
          <cell r="H44">
            <v>16.72</v>
          </cell>
          <cell r="I44">
            <v>39</v>
          </cell>
          <cell r="J44">
            <v>1</v>
          </cell>
          <cell r="K44" t="str">
            <v>diskv.</v>
          </cell>
          <cell r="L44">
            <v>1</v>
          </cell>
          <cell r="M44">
            <v>19.76</v>
          </cell>
          <cell r="N44">
            <v>19.76</v>
          </cell>
          <cell r="O44">
            <v>45</v>
          </cell>
          <cell r="P44">
            <v>36.48</v>
          </cell>
          <cell r="Q44">
            <v>36</v>
          </cell>
        </row>
        <row r="45">
          <cell r="B45" t="str">
            <v>Jan Vácha</v>
          </cell>
          <cell r="C45" t="str">
            <v>HZS Ústeckého kraje</v>
          </cell>
          <cell r="D45">
            <v>2</v>
          </cell>
          <cell r="E45">
            <v>17.35</v>
          </cell>
          <cell r="F45">
            <v>1</v>
          </cell>
          <cell r="G45" t="str">
            <v>nedok.</v>
          </cell>
          <cell r="H45">
            <v>17.35</v>
          </cell>
          <cell r="I45">
            <v>46</v>
          </cell>
          <cell r="J45">
            <v>2</v>
          </cell>
          <cell r="K45" t="str">
            <v>diskv.</v>
          </cell>
          <cell r="L45">
            <v>2</v>
          </cell>
          <cell r="M45">
            <v>19.14</v>
          </cell>
          <cell r="N45">
            <v>19.14</v>
          </cell>
          <cell r="O45">
            <v>41</v>
          </cell>
          <cell r="P45">
            <v>36.49</v>
          </cell>
          <cell r="Q45">
            <v>37</v>
          </cell>
        </row>
        <row r="46">
          <cell r="B46" t="str">
            <v>Miroslav Arvai</v>
          </cell>
          <cell r="C46" t="str">
            <v>HZS Moravskoslezského kraje - ÚO Ostrava</v>
          </cell>
          <cell r="D46">
            <v>2</v>
          </cell>
          <cell r="E46">
            <v>19.67</v>
          </cell>
          <cell r="F46">
            <v>1</v>
          </cell>
          <cell r="G46">
            <v>18.8</v>
          </cell>
          <cell r="H46">
            <v>18.8</v>
          </cell>
          <cell r="I46">
            <v>51</v>
          </cell>
          <cell r="J46">
            <v>2</v>
          </cell>
          <cell r="K46">
            <v>17.74</v>
          </cell>
          <cell r="L46">
            <v>1</v>
          </cell>
          <cell r="M46" t="str">
            <v>diskv.</v>
          </cell>
          <cell r="N46">
            <v>17.74</v>
          </cell>
          <cell r="O46">
            <v>28</v>
          </cell>
          <cell r="P46">
            <v>36.54</v>
          </cell>
          <cell r="Q46">
            <v>38</v>
          </cell>
        </row>
        <row r="47">
          <cell r="B47" t="str">
            <v>Martin Klimeš</v>
          </cell>
          <cell r="C47" t="str">
            <v>HZS Kraje Vysočina</v>
          </cell>
          <cell r="D47">
            <v>1</v>
          </cell>
          <cell r="E47">
            <v>21.61</v>
          </cell>
          <cell r="F47">
            <v>2</v>
          </cell>
          <cell r="G47">
            <v>18.82</v>
          </cell>
          <cell r="H47">
            <v>18.82</v>
          </cell>
          <cell r="I47">
            <v>52</v>
          </cell>
          <cell r="J47">
            <v>2</v>
          </cell>
          <cell r="K47">
            <v>18.02</v>
          </cell>
          <cell r="L47">
            <v>2</v>
          </cell>
          <cell r="M47">
            <v>18.08</v>
          </cell>
          <cell r="N47">
            <v>18.02</v>
          </cell>
          <cell r="O47">
            <v>33</v>
          </cell>
          <cell r="P47">
            <v>36.84</v>
          </cell>
          <cell r="Q47">
            <v>39</v>
          </cell>
        </row>
        <row r="48">
          <cell r="B48" t="str">
            <v>Marián Francúz</v>
          </cell>
          <cell r="C48" t="str">
            <v>HZS hl. města Prahy</v>
          </cell>
          <cell r="D48">
            <v>2</v>
          </cell>
          <cell r="E48">
            <v>17.82</v>
          </cell>
          <cell r="F48">
            <v>1</v>
          </cell>
          <cell r="G48">
            <v>18.95</v>
          </cell>
          <cell r="H48">
            <v>17.82</v>
          </cell>
          <cell r="I48">
            <v>49</v>
          </cell>
          <cell r="J48">
            <v>2</v>
          </cell>
          <cell r="K48">
            <v>19.67</v>
          </cell>
          <cell r="L48">
            <v>1</v>
          </cell>
          <cell r="M48">
            <v>19.29</v>
          </cell>
          <cell r="N48">
            <v>19.29</v>
          </cell>
          <cell r="O48">
            <v>42</v>
          </cell>
          <cell r="P48">
            <v>37.11</v>
          </cell>
          <cell r="Q48">
            <v>40</v>
          </cell>
        </row>
        <row r="49">
          <cell r="B49" t="str">
            <v>Jiří Škodný</v>
          </cell>
          <cell r="C49" t="str">
            <v>HZS Královéhradeckého kraje</v>
          </cell>
          <cell r="D49">
            <v>1</v>
          </cell>
          <cell r="E49">
            <v>16.44</v>
          </cell>
          <cell r="F49">
            <v>2</v>
          </cell>
          <cell r="G49">
            <v>16.31</v>
          </cell>
          <cell r="H49">
            <v>16.31</v>
          </cell>
          <cell r="I49">
            <v>34</v>
          </cell>
          <cell r="J49">
            <v>1</v>
          </cell>
          <cell r="K49">
            <v>22.05</v>
          </cell>
          <cell r="L49">
            <v>2</v>
          </cell>
          <cell r="M49">
            <v>21.31</v>
          </cell>
          <cell r="N49">
            <v>21.31</v>
          </cell>
          <cell r="O49">
            <v>50</v>
          </cell>
          <cell r="P49">
            <v>37.62</v>
          </cell>
          <cell r="Q49">
            <v>41</v>
          </cell>
        </row>
        <row r="50">
          <cell r="B50" t="str">
            <v>Michal Lupínek</v>
          </cell>
          <cell r="C50" t="str">
            <v>HZS Ústeckého kraje</v>
          </cell>
          <cell r="D50">
            <v>1</v>
          </cell>
          <cell r="E50">
            <v>20.46</v>
          </cell>
          <cell r="F50">
            <v>2</v>
          </cell>
          <cell r="G50">
            <v>19.36</v>
          </cell>
          <cell r="H50">
            <v>19.36</v>
          </cell>
          <cell r="I50">
            <v>56</v>
          </cell>
          <cell r="J50">
            <v>2</v>
          </cell>
          <cell r="K50">
            <v>19.47</v>
          </cell>
          <cell r="L50">
            <v>1</v>
          </cell>
          <cell r="M50">
            <v>18.84</v>
          </cell>
          <cell r="N50">
            <v>18.84</v>
          </cell>
          <cell r="O50">
            <v>39</v>
          </cell>
          <cell r="P50">
            <v>38.2</v>
          </cell>
          <cell r="Q50">
            <v>42</v>
          </cell>
        </row>
        <row r="51">
          <cell r="B51" t="str">
            <v>Martin Králík</v>
          </cell>
          <cell r="C51" t="str">
            <v>SDH Šošůvka</v>
          </cell>
          <cell r="D51">
            <v>1</v>
          </cell>
          <cell r="E51">
            <v>19.18</v>
          </cell>
          <cell r="F51">
            <v>2</v>
          </cell>
          <cell r="G51">
            <v>21.19</v>
          </cell>
          <cell r="H51">
            <v>19.18</v>
          </cell>
          <cell r="I51">
            <v>55</v>
          </cell>
          <cell r="J51">
            <v>2</v>
          </cell>
          <cell r="K51">
            <v>20.3</v>
          </cell>
          <cell r="L51">
            <v>2</v>
          </cell>
          <cell r="M51" t="str">
            <v>diskv.</v>
          </cell>
          <cell r="N51">
            <v>20.3</v>
          </cell>
          <cell r="O51">
            <v>47</v>
          </cell>
          <cell r="P51">
            <v>39.48</v>
          </cell>
          <cell r="Q51">
            <v>43</v>
          </cell>
        </row>
        <row r="52">
          <cell r="B52" t="str">
            <v>Patrik Němec</v>
          </cell>
          <cell r="C52" t="str">
            <v>HZS Jihomoravského kraje</v>
          </cell>
          <cell r="D52">
            <v>1</v>
          </cell>
          <cell r="E52">
            <v>20.58</v>
          </cell>
          <cell r="F52">
            <v>2</v>
          </cell>
          <cell r="G52">
            <v>29.16</v>
          </cell>
          <cell r="H52">
            <v>20.58</v>
          </cell>
          <cell r="I52">
            <v>62</v>
          </cell>
          <cell r="J52">
            <v>2</v>
          </cell>
          <cell r="K52">
            <v>22.86</v>
          </cell>
          <cell r="L52">
            <v>1</v>
          </cell>
          <cell r="M52">
            <v>19.65</v>
          </cell>
          <cell r="N52">
            <v>19.65</v>
          </cell>
          <cell r="O52">
            <v>44</v>
          </cell>
          <cell r="P52">
            <v>40.23</v>
          </cell>
          <cell r="Q52">
            <v>44</v>
          </cell>
        </row>
        <row r="53">
          <cell r="B53" t="str">
            <v>Petr Vašulka</v>
          </cell>
          <cell r="C53" t="str">
            <v>SDH Mistřín</v>
          </cell>
          <cell r="D53">
            <v>2</v>
          </cell>
          <cell r="E53">
            <v>22.55</v>
          </cell>
          <cell r="F53">
            <v>1</v>
          </cell>
          <cell r="G53">
            <v>19.5</v>
          </cell>
          <cell r="H53">
            <v>19.5</v>
          </cell>
          <cell r="I53">
            <v>57</v>
          </cell>
          <cell r="J53">
            <v>1</v>
          </cell>
          <cell r="K53">
            <v>20.74</v>
          </cell>
          <cell r="L53">
            <v>2</v>
          </cell>
          <cell r="M53" t="str">
            <v>diskv.</v>
          </cell>
          <cell r="N53">
            <v>20.74</v>
          </cell>
          <cell r="O53">
            <v>49</v>
          </cell>
          <cell r="P53">
            <v>40.24</v>
          </cell>
          <cell r="Q53">
            <v>45</v>
          </cell>
        </row>
        <row r="54">
          <cell r="B54" t="str">
            <v>Michal Kukla</v>
          </cell>
          <cell r="C54" t="str">
            <v>HZS Olomouckého kraje</v>
          </cell>
          <cell r="D54">
            <v>2</v>
          </cell>
          <cell r="E54">
            <v>22.4</v>
          </cell>
          <cell r="F54">
            <v>1</v>
          </cell>
          <cell r="G54">
            <v>22.89</v>
          </cell>
          <cell r="H54">
            <v>22.4</v>
          </cell>
          <cell r="I54">
            <v>69</v>
          </cell>
          <cell r="J54">
            <v>1</v>
          </cell>
          <cell r="K54">
            <v>18.88</v>
          </cell>
          <cell r="L54">
            <v>1</v>
          </cell>
          <cell r="M54">
            <v>18.71</v>
          </cell>
          <cell r="N54">
            <v>18.71</v>
          </cell>
          <cell r="O54">
            <v>38</v>
          </cell>
          <cell r="P54">
            <v>41.11</v>
          </cell>
          <cell r="Q54">
            <v>46</v>
          </cell>
        </row>
        <row r="55">
          <cell r="B55" t="str">
            <v>Tomáš Heiduk</v>
          </cell>
          <cell r="C55" t="str">
            <v>HZS Moravskoslezského kraje - ÚO Karviná</v>
          </cell>
          <cell r="D55">
            <v>2</v>
          </cell>
          <cell r="E55">
            <v>21.77</v>
          </cell>
          <cell r="F55">
            <v>1</v>
          </cell>
          <cell r="G55">
            <v>25.84</v>
          </cell>
          <cell r="H55">
            <v>21.77</v>
          </cell>
          <cell r="I55">
            <v>65</v>
          </cell>
          <cell r="J55">
            <v>1</v>
          </cell>
          <cell r="K55">
            <v>19.43</v>
          </cell>
          <cell r="L55">
            <v>2</v>
          </cell>
          <cell r="M55" t="str">
            <v>diskv.</v>
          </cell>
          <cell r="N55">
            <v>19.43</v>
          </cell>
          <cell r="O55">
            <v>43</v>
          </cell>
          <cell r="P55">
            <v>41.2</v>
          </cell>
          <cell r="Q55">
            <v>47</v>
          </cell>
        </row>
        <row r="56">
          <cell r="B56" t="str">
            <v>Petr Klvaňa</v>
          </cell>
          <cell r="C56" t="str">
            <v>HZSP Deza a.s. Valašské Meziříčí</v>
          </cell>
          <cell r="D56">
            <v>2</v>
          </cell>
          <cell r="E56">
            <v>31.38</v>
          </cell>
          <cell r="F56">
            <v>1</v>
          </cell>
          <cell r="G56">
            <v>24.09</v>
          </cell>
          <cell r="H56">
            <v>24.09</v>
          </cell>
          <cell r="I56">
            <v>72</v>
          </cell>
          <cell r="J56">
            <v>1</v>
          </cell>
          <cell r="K56">
            <v>17.56</v>
          </cell>
          <cell r="L56">
            <v>2</v>
          </cell>
          <cell r="M56">
            <v>17.37</v>
          </cell>
          <cell r="N56">
            <v>17.37</v>
          </cell>
          <cell r="O56">
            <v>24</v>
          </cell>
          <cell r="P56">
            <v>41.46</v>
          </cell>
          <cell r="Q56">
            <v>48</v>
          </cell>
        </row>
        <row r="57">
          <cell r="B57" t="str">
            <v>František Kuchta</v>
          </cell>
          <cell r="C57" t="str">
            <v>HZS Pardubického kraje</v>
          </cell>
          <cell r="D57">
            <v>2</v>
          </cell>
          <cell r="E57">
            <v>23.55</v>
          </cell>
          <cell r="F57">
            <v>1</v>
          </cell>
          <cell r="G57">
            <v>22.12</v>
          </cell>
          <cell r="H57">
            <v>22.12</v>
          </cell>
          <cell r="I57">
            <v>67</v>
          </cell>
          <cell r="J57">
            <v>2</v>
          </cell>
          <cell r="K57">
            <v>19.78</v>
          </cell>
          <cell r="L57">
            <v>1</v>
          </cell>
          <cell r="M57">
            <v>19.95</v>
          </cell>
          <cell r="N57">
            <v>19.78</v>
          </cell>
          <cell r="O57">
            <v>46</v>
          </cell>
          <cell r="P57">
            <v>41.9</v>
          </cell>
          <cell r="Q57">
            <v>49</v>
          </cell>
        </row>
        <row r="58">
          <cell r="B58" t="str">
            <v>Boris Strela</v>
          </cell>
          <cell r="C58" t="str">
            <v>OR HaZZ Poprad</v>
          </cell>
          <cell r="D58">
            <v>2</v>
          </cell>
          <cell r="E58">
            <v>26.08</v>
          </cell>
          <cell r="F58">
            <v>1</v>
          </cell>
          <cell r="G58">
            <v>19.74</v>
          </cell>
          <cell r="H58">
            <v>19.74</v>
          </cell>
          <cell r="I58">
            <v>59</v>
          </cell>
          <cell r="J58">
            <v>2</v>
          </cell>
          <cell r="K58">
            <v>22.81</v>
          </cell>
          <cell r="L58">
            <v>1</v>
          </cell>
          <cell r="M58" t="str">
            <v>diskv.</v>
          </cell>
          <cell r="N58">
            <v>22.81</v>
          </cell>
          <cell r="O58">
            <v>52</v>
          </cell>
          <cell r="P58">
            <v>42.55</v>
          </cell>
          <cell r="Q58">
            <v>50</v>
          </cell>
        </row>
        <row r="59">
          <cell r="B59" t="str">
            <v>Lukáš Vondál</v>
          </cell>
          <cell r="C59" t="str">
            <v>HZS Jihomoravského kraje</v>
          </cell>
          <cell r="D59">
            <v>2</v>
          </cell>
          <cell r="E59">
            <v>23.99</v>
          </cell>
          <cell r="F59">
            <v>1</v>
          </cell>
          <cell r="G59">
            <v>20.58</v>
          </cell>
          <cell r="H59">
            <v>20.58</v>
          </cell>
          <cell r="I59">
            <v>62</v>
          </cell>
          <cell r="J59">
            <v>2</v>
          </cell>
          <cell r="K59">
            <v>24.29</v>
          </cell>
          <cell r="L59">
            <v>2</v>
          </cell>
          <cell r="M59" t="str">
            <v>diskv.</v>
          </cell>
          <cell r="N59">
            <v>24.29</v>
          </cell>
          <cell r="O59">
            <v>54</v>
          </cell>
          <cell r="P59">
            <v>44.87</v>
          </cell>
          <cell r="Q59">
            <v>51</v>
          </cell>
        </row>
        <row r="60">
          <cell r="B60" t="str">
            <v>Jakub Pokruta</v>
          </cell>
          <cell r="C60" t="str">
            <v>HZS Jihomoravského kraje</v>
          </cell>
          <cell r="D60">
            <v>1</v>
          </cell>
          <cell r="E60">
            <v>22.69</v>
          </cell>
          <cell r="F60">
            <v>2</v>
          </cell>
          <cell r="G60">
            <v>24.04</v>
          </cell>
          <cell r="H60">
            <v>22.69</v>
          </cell>
          <cell r="I60">
            <v>70</v>
          </cell>
          <cell r="J60">
            <v>2</v>
          </cell>
          <cell r="K60">
            <v>25.92</v>
          </cell>
          <cell r="L60">
            <v>1</v>
          </cell>
          <cell r="M60">
            <v>24.8</v>
          </cell>
          <cell r="N60">
            <v>24.8</v>
          </cell>
          <cell r="O60">
            <v>55</v>
          </cell>
          <cell r="P60">
            <v>47.49</v>
          </cell>
          <cell r="Q60">
            <v>52</v>
          </cell>
        </row>
        <row r="61">
          <cell r="B61" t="str">
            <v>Marek Šebest </v>
          </cell>
          <cell r="C61" t="str">
            <v>DHZ Vikartovce</v>
          </cell>
          <cell r="D61">
            <v>2</v>
          </cell>
          <cell r="E61">
            <v>24.32</v>
          </cell>
          <cell r="F61">
            <v>1</v>
          </cell>
          <cell r="G61">
            <v>27.21</v>
          </cell>
          <cell r="H61">
            <v>24.32</v>
          </cell>
          <cell r="I61">
            <v>73</v>
          </cell>
          <cell r="J61">
            <v>2</v>
          </cell>
          <cell r="K61">
            <v>23.51</v>
          </cell>
          <cell r="L61">
            <v>2</v>
          </cell>
          <cell r="M61" t="str">
            <v>diskv.</v>
          </cell>
          <cell r="N61">
            <v>23.51</v>
          </cell>
          <cell r="O61">
            <v>53</v>
          </cell>
          <cell r="P61">
            <v>47.83</v>
          </cell>
          <cell r="Q61">
            <v>53</v>
          </cell>
        </row>
        <row r="62">
          <cell r="B62" t="str">
            <v>Martin Caha</v>
          </cell>
          <cell r="C62" t="str">
            <v>HZS Kraje Vysočina</v>
          </cell>
          <cell r="D62">
            <v>2</v>
          </cell>
          <cell r="E62">
            <v>23.94</v>
          </cell>
          <cell r="F62">
            <v>1</v>
          </cell>
          <cell r="G62">
            <v>26.6</v>
          </cell>
          <cell r="H62">
            <v>23.94</v>
          </cell>
          <cell r="I62">
            <v>71</v>
          </cell>
          <cell r="J62">
            <v>2</v>
          </cell>
          <cell r="K62" t="str">
            <v>diskv.</v>
          </cell>
          <cell r="L62">
            <v>1</v>
          </cell>
          <cell r="M62">
            <v>33.78</v>
          </cell>
          <cell r="N62">
            <v>33.78</v>
          </cell>
          <cell r="O62">
            <v>56</v>
          </cell>
          <cell r="P62">
            <v>57.72</v>
          </cell>
          <cell r="Q62">
            <v>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">
          <cell r="B2" t="str">
            <v>Daniel Klvaňa</v>
          </cell>
          <cell r="C2" t="str">
            <v>HZS MSK Ostrava</v>
          </cell>
          <cell r="D2">
            <v>13.96</v>
          </cell>
          <cell r="E2">
            <v>14.82</v>
          </cell>
          <cell r="F2">
            <v>28.78</v>
          </cell>
          <cell r="G2">
            <v>40</v>
          </cell>
        </row>
        <row r="3">
          <cell r="B3" t="str">
            <v>Václav Divoš</v>
          </cell>
          <cell r="C3" t="str">
            <v>HZS Královéhradeckého kraje</v>
          </cell>
          <cell r="D3">
            <v>14.06</v>
          </cell>
          <cell r="E3">
            <v>16.04</v>
          </cell>
          <cell r="F3">
            <v>30.1</v>
          </cell>
          <cell r="G3">
            <v>35</v>
          </cell>
        </row>
        <row r="4">
          <cell r="B4" t="str">
            <v>Jan Vyvial</v>
          </cell>
          <cell r="C4" t="str">
            <v>HZS MSK-Ostrava</v>
          </cell>
          <cell r="D4">
            <v>14.36</v>
          </cell>
          <cell r="E4">
            <v>15.99</v>
          </cell>
          <cell r="F4">
            <v>30.35</v>
          </cell>
          <cell r="G4">
            <v>32</v>
          </cell>
        </row>
        <row r="5">
          <cell r="B5" t="str">
            <v>Martin Lidmila</v>
          </cell>
          <cell r="C5" t="str">
            <v>Hzs Královéhradeckého kraje</v>
          </cell>
          <cell r="D5">
            <v>14.54</v>
          </cell>
          <cell r="E5">
            <v>15.94</v>
          </cell>
          <cell r="F5">
            <v>30.48</v>
          </cell>
          <cell r="G5">
            <v>29</v>
          </cell>
        </row>
        <row r="6">
          <cell r="B6" t="str">
            <v>Patrik Kligl</v>
          </cell>
          <cell r="C6" t="str">
            <v>HZS Královéhradeckého kraje</v>
          </cell>
          <cell r="D6">
            <v>14.32</v>
          </cell>
          <cell r="E6">
            <v>16.28</v>
          </cell>
          <cell r="F6">
            <v>30.6</v>
          </cell>
          <cell r="G6">
            <v>27</v>
          </cell>
        </row>
        <row r="7">
          <cell r="B7" t="str">
            <v>Jakub Paulíček</v>
          </cell>
          <cell r="C7" t="str">
            <v>HZS Pardubického kraje</v>
          </cell>
          <cell r="D7">
            <v>14.97</v>
          </cell>
          <cell r="E7">
            <v>15.97</v>
          </cell>
          <cell r="F7">
            <v>30.94</v>
          </cell>
          <cell r="G7">
            <v>25</v>
          </cell>
        </row>
        <row r="8">
          <cell r="B8" t="str">
            <v>Jan Zhříval</v>
          </cell>
          <cell r="C8" t="str">
            <v>HZS Královéhradeckého kraje</v>
          </cell>
          <cell r="D8">
            <v>14.66</v>
          </cell>
          <cell r="E8">
            <v>16.36</v>
          </cell>
          <cell r="F8">
            <v>31.02</v>
          </cell>
          <cell r="G8">
            <v>24</v>
          </cell>
        </row>
        <row r="9">
          <cell r="B9" t="str">
            <v>Radek Šuba</v>
          </cell>
          <cell r="C9" t="str">
            <v>HZS Zlínského kraje</v>
          </cell>
          <cell r="D9">
            <v>14.79</v>
          </cell>
          <cell r="E9">
            <v>16.33</v>
          </cell>
          <cell r="F9">
            <v>31.12</v>
          </cell>
          <cell r="G9">
            <v>23</v>
          </cell>
        </row>
        <row r="10">
          <cell r="B10" t="str">
            <v>Vladislav Filip</v>
          </cell>
          <cell r="C10" t="str">
            <v>HZS Středočeského kraje</v>
          </cell>
          <cell r="D10">
            <v>13.81</v>
          </cell>
          <cell r="E10">
            <v>17.4</v>
          </cell>
          <cell r="F10">
            <v>31.21</v>
          </cell>
          <cell r="G10">
            <v>22</v>
          </cell>
        </row>
        <row r="11">
          <cell r="B11" t="str">
            <v>Dominik Soukup</v>
          </cell>
          <cell r="C11" t="str">
            <v>SDH Žebnice</v>
          </cell>
          <cell r="D11">
            <v>15.04</v>
          </cell>
          <cell r="E11">
            <v>16.27</v>
          </cell>
          <cell r="F11">
            <v>31.31</v>
          </cell>
          <cell r="G11">
            <v>21</v>
          </cell>
        </row>
        <row r="12">
          <cell r="B12" t="str">
            <v>Jakub Arvai</v>
          </cell>
          <cell r="C12" t="str">
            <v>HZS MSK Ú.O. Ostrava</v>
          </cell>
          <cell r="D12">
            <v>14.87</v>
          </cell>
          <cell r="E12">
            <v>16.61</v>
          </cell>
          <cell r="F12">
            <v>31.48</v>
          </cell>
          <cell r="G12">
            <v>20</v>
          </cell>
        </row>
        <row r="13">
          <cell r="B13" t="str">
            <v>Jakub Zajan</v>
          </cell>
          <cell r="C13" t="str">
            <v>HZS hl.m. Praha</v>
          </cell>
          <cell r="D13">
            <v>14.59</v>
          </cell>
          <cell r="E13">
            <v>16.95</v>
          </cell>
          <cell r="F13">
            <v>31.54</v>
          </cell>
          <cell r="G13">
            <v>19</v>
          </cell>
        </row>
        <row r="14">
          <cell r="B14" t="str">
            <v>Jindřich Harasimovič</v>
          </cell>
          <cell r="C14" t="str">
            <v>HZS PK ÚO Plzeň</v>
          </cell>
          <cell r="D14">
            <v>15.18</v>
          </cell>
          <cell r="E14">
            <v>17.06</v>
          </cell>
          <cell r="F14">
            <v>32.24</v>
          </cell>
          <cell r="G14">
            <v>18</v>
          </cell>
        </row>
        <row r="15">
          <cell r="B15" t="str">
            <v>Lukáš Hons</v>
          </cell>
          <cell r="C15" t="str">
            <v>HZS Kraje Vysočina</v>
          </cell>
          <cell r="D15">
            <v>14.86</v>
          </cell>
          <cell r="E15">
            <v>17.39</v>
          </cell>
          <cell r="F15">
            <v>32.25</v>
          </cell>
        </row>
        <row r="16">
          <cell r="B16" t="str">
            <v>Stanislav Paulíček</v>
          </cell>
          <cell r="C16" t="str">
            <v>HZS Pardubického kraje</v>
          </cell>
          <cell r="D16">
            <v>15.91</v>
          </cell>
          <cell r="E16">
            <v>16.47</v>
          </cell>
          <cell r="F16">
            <v>32.38</v>
          </cell>
          <cell r="G16">
            <v>17</v>
          </cell>
        </row>
        <row r="17">
          <cell r="B17" t="str">
            <v>Miloš Ježek</v>
          </cell>
          <cell r="C17" t="str">
            <v>SDH Ouběnice</v>
          </cell>
          <cell r="D17">
            <v>15.36</v>
          </cell>
          <cell r="E17">
            <v>17.24</v>
          </cell>
          <cell r="F17">
            <v>32.6</v>
          </cell>
          <cell r="G17">
            <v>16</v>
          </cell>
        </row>
        <row r="18">
          <cell r="B18" t="str">
            <v>Martin Viktora</v>
          </cell>
          <cell r="C18" t="str">
            <v>HZS Středočeského kraje</v>
          </cell>
          <cell r="D18">
            <v>15.5</v>
          </cell>
          <cell r="E18">
            <v>17.22</v>
          </cell>
          <cell r="F18">
            <v>32.72</v>
          </cell>
          <cell r="G18">
            <v>15</v>
          </cell>
        </row>
        <row r="19">
          <cell r="B19" t="str">
            <v>Martin Roháč</v>
          </cell>
          <cell r="C19" t="str">
            <v>HZS Plzeňského kraje</v>
          </cell>
          <cell r="D19">
            <v>15.35</v>
          </cell>
          <cell r="E19">
            <v>17.4</v>
          </cell>
          <cell r="F19">
            <v>32.75</v>
          </cell>
          <cell r="G19">
            <v>14</v>
          </cell>
        </row>
        <row r="20">
          <cell r="B20" t="str">
            <v>Pavel Maňas</v>
          </cell>
          <cell r="C20" t="str">
            <v>HZS Středočeského kraje</v>
          </cell>
          <cell r="D20">
            <v>15.2</v>
          </cell>
          <cell r="E20">
            <v>17.75</v>
          </cell>
          <cell r="F20">
            <v>32.95</v>
          </cell>
          <cell r="G20">
            <v>13</v>
          </cell>
        </row>
        <row r="21">
          <cell r="B21" t="str">
            <v>Jan Hůla</v>
          </cell>
          <cell r="C21" t="str">
            <v>HZS Pk ÚO Plzen</v>
          </cell>
          <cell r="D21">
            <v>15.71</v>
          </cell>
          <cell r="E21">
            <v>17.72</v>
          </cell>
          <cell r="F21">
            <v>33.43</v>
          </cell>
        </row>
        <row r="22">
          <cell r="B22" t="str">
            <v>Petr Mařan</v>
          </cell>
          <cell r="C22" t="str">
            <v>HZS Královéhradeckého kraje</v>
          </cell>
          <cell r="D22">
            <v>16.4</v>
          </cell>
          <cell r="E22">
            <v>17.04</v>
          </cell>
          <cell r="F22">
            <v>33.44</v>
          </cell>
          <cell r="G22">
            <v>12</v>
          </cell>
        </row>
        <row r="23">
          <cell r="B23" t="str">
            <v>Ivan Pěnča</v>
          </cell>
          <cell r="C23" t="str">
            <v>HZS Jihočeského kraje</v>
          </cell>
          <cell r="D23">
            <v>15.72</v>
          </cell>
          <cell r="E23">
            <v>17.83</v>
          </cell>
          <cell r="F23">
            <v>33.55</v>
          </cell>
          <cell r="G23">
            <v>11</v>
          </cell>
        </row>
        <row r="24">
          <cell r="B24" t="str">
            <v>Martin Gryč</v>
          </cell>
          <cell r="C24" t="str">
            <v>HZS MSK ÚO Karviná</v>
          </cell>
          <cell r="D24">
            <v>16.6</v>
          </cell>
          <cell r="E24">
            <v>16.96</v>
          </cell>
          <cell r="F24">
            <v>33.56</v>
          </cell>
          <cell r="G24">
            <v>10</v>
          </cell>
        </row>
        <row r="25">
          <cell r="B25" t="str">
            <v>Vladimír Janko</v>
          </cell>
          <cell r="C25" t="str">
            <v>HZS Kraje Vysočina</v>
          </cell>
          <cell r="D25">
            <v>15.36</v>
          </cell>
          <cell r="E25">
            <v>18.35</v>
          </cell>
          <cell r="F25">
            <v>33.71</v>
          </cell>
        </row>
        <row r="26">
          <cell r="B26" t="str">
            <v>Josef Kozel</v>
          </cell>
          <cell r="C26" t="str">
            <v>HZS Pardubického kraje</v>
          </cell>
          <cell r="D26">
            <v>16.06</v>
          </cell>
          <cell r="E26">
            <v>18.1</v>
          </cell>
          <cell r="F26">
            <v>34.16</v>
          </cell>
          <cell r="G26">
            <v>9</v>
          </cell>
        </row>
        <row r="27">
          <cell r="B27" t="str">
            <v>Dominik Bělský</v>
          </cell>
          <cell r="C27" t="str">
            <v>HZS Královéhradeckého kraje</v>
          </cell>
          <cell r="D27">
            <v>16.39</v>
          </cell>
          <cell r="E27">
            <v>17.84</v>
          </cell>
          <cell r="F27">
            <v>34.23</v>
          </cell>
          <cell r="G27">
            <v>8</v>
          </cell>
        </row>
        <row r="28">
          <cell r="B28" t="str">
            <v>Richard Svačina</v>
          </cell>
          <cell r="C28" t="str">
            <v>HZS MSK ú.o. Ostrava</v>
          </cell>
          <cell r="D28">
            <v>17.84</v>
          </cell>
          <cell r="E28">
            <v>16.4</v>
          </cell>
          <cell r="F28">
            <v>34.24</v>
          </cell>
          <cell r="G28">
            <v>7</v>
          </cell>
        </row>
        <row r="29">
          <cell r="B29" t="str">
            <v>Milan Netrval</v>
          </cell>
          <cell r="C29" t="str">
            <v>HZS PK ÚO Domažlice</v>
          </cell>
          <cell r="D29">
            <v>14.62</v>
          </cell>
          <cell r="E29">
            <v>19.66</v>
          </cell>
          <cell r="F29">
            <v>34.28</v>
          </cell>
          <cell r="G29">
            <v>6</v>
          </cell>
        </row>
        <row r="30">
          <cell r="B30" t="str">
            <v>Jan Šindelka</v>
          </cell>
          <cell r="C30" t="str">
            <v>HZS Olomouckého kraje</v>
          </cell>
          <cell r="D30">
            <v>15.85</v>
          </cell>
          <cell r="E30">
            <v>18.52</v>
          </cell>
          <cell r="F30">
            <v>34.37</v>
          </cell>
          <cell r="G30">
            <v>5</v>
          </cell>
        </row>
        <row r="31">
          <cell r="B31" t="str">
            <v>Michal Bulín</v>
          </cell>
          <cell r="C31" t="str">
            <v>HZS Plzeňského kraje ÚO Plzeň</v>
          </cell>
          <cell r="D31">
            <v>17.14</v>
          </cell>
          <cell r="E31">
            <v>17.36</v>
          </cell>
          <cell r="F31">
            <v>34.5</v>
          </cell>
          <cell r="G31">
            <v>4</v>
          </cell>
        </row>
        <row r="32">
          <cell r="B32" t="str">
            <v>Jan Ježek</v>
          </cell>
          <cell r="C32" t="str">
            <v>HZS Jihočeského kraje</v>
          </cell>
          <cell r="D32">
            <v>15.47</v>
          </cell>
          <cell r="E32">
            <v>19.06</v>
          </cell>
          <cell r="F32">
            <v>34.53</v>
          </cell>
          <cell r="G32">
            <v>3</v>
          </cell>
        </row>
        <row r="33">
          <cell r="B33" t="str">
            <v>Jiří Škodný</v>
          </cell>
          <cell r="C33" t="str">
            <v>HZS Královéhradeckého kraje</v>
          </cell>
          <cell r="D33">
            <v>17.92</v>
          </cell>
          <cell r="E33">
            <v>16.75</v>
          </cell>
          <cell r="F33">
            <v>34.67</v>
          </cell>
          <cell r="G33">
            <v>2</v>
          </cell>
        </row>
        <row r="34">
          <cell r="B34" t="str">
            <v>Patrik Lučanský</v>
          </cell>
          <cell r="C34" t="str">
            <v>HZS Jihočeského kraje</v>
          </cell>
          <cell r="D34">
            <v>16.78</v>
          </cell>
          <cell r="E34">
            <v>17.91</v>
          </cell>
          <cell r="F34">
            <v>34.69</v>
          </cell>
          <cell r="G34">
            <v>1</v>
          </cell>
        </row>
        <row r="35">
          <cell r="B35" t="str">
            <v>Marek Švec</v>
          </cell>
          <cell r="C35" t="str">
            <v>HZS hl. m. Prahy</v>
          </cell>
          <cell r="D35">
            <v>16.81</v>
          </cell>
          <cell r="E35">
            <v>18.04</v>
          </cell>
          <cell r="F35">
            <v>34.85</v>
          </cell>
          <cell r="G35">
            <v>0</v>
          </cell>
        </row>
        <row r="36">
          <cell r="B36" t="str">
            <v>Milan Tůma</v>
          </cell>
          <cell r="C36" t="str">
            <v>HZS Středočeského kraje</v>
          </cell>
          <cell r="D36">
            <v>15.99</v>
          </cell>
          <cell r="E36">
            <v>19.33</v>
          </cell>
          <cell r="F36">
            <v>35.32</v>
          </cell>
          <cell r="G36">
            <v>0</v>
          </cell>
        </row>
        <row r="37">
          <cell r="B37" t="str">
            <v>Vojtěch Klenka</v>
          </cell>
          <cell r="C37" t="str">
            <v>HZS Královéhradeckého kraje</v>
          </cell>
          <cell r="D37">
            <v>18.91</v>
          </cell>
          <cell r="E37">
            <v>16.68</v>
          </cell>
          <cell r="F37">
            <v>35.59</v>
          </cell>
          <cell r="G37">
            <v>0</v>
          </cell>
        </row>
        <row r="38">
          <cell r="B38" t="str">
            <v>Václav Říha</v>
          </cell>
          <cell r="C38" t="str">
            <v>HZS Středočeského kraje</v>
          </cell>
          <cell r="D38">
            <v>16.6</v>
          </cell>
          <cell r="E38">
            <v>19.15</v>
          </cell>
          <cell r="F38">
            <v>35.75</v>
          </cell>
          <cell r="G38">
            <v>0</v>
          </cell>
        </row>
        <row r="39">
          <cell r="B39" t="str">
            <v>Martin Břenek</v>
          </cell>
          <cell r="C39" t="str">
            <v>HZS Jihomoravského kraje</v>
          </cell>
          <cell r="D39">
            <v>17.98</v>
          </cell>
          <cell r="E39">
            <v>17.83</v>
          </cell>
          <cell r="F39">
            <v>35.81</v>
          </cell>
          <cell r="G39">
            <v>0</v>
          </cell>
        </row>
        <row r="40">
          <cell r="B40" t="str">
            <v>Pavel Janů</v>
          </cell>
          <cell r="C40" t="str">
            <v>HZS Jihočeského kraje</v>
          </cell>
          <cell r="D40">
            <v>17.43</v>
          </cell>
          <cell r="E40">
            <v>18.58</v>
          </cell>
          <cell r="F40">
            <v>36.01</v>
          </cell>
          <cell r="G40">
            <v>0</v>
          </cell>
        </row>
        <row r="41">
          <cell r="B41" t="str">
            <v>Milan Čada</v>
          </cell>
          <cell r="C41" t="str">
            <v>HZS Jihočeského kraje</v>
          </cell>
          <cell r="D41">
            <v>16.72</v>
          </cell>
          <cell r="E41">
            <v>19.46</v>
          </cell>
          <cell r="F41">
            <v>36.18</v>
          </cell>
          <cell r="G41">
            <v>0</v>
          </cell>
        </row>
        <row r="42">
          <cell r="B42" t="str">
            <v>Martin Bílek</v>
          </cell>
          <cell r="C42" t="str">
            <v>HZS JMK HS Blansko</v>
          </cell>
          <cell r="D42">
            <v>17.97</v>
          </cell>
          <cell r="E42">
            <v>18.23</v>
          </cell>
          <cell r="F42">
            <v>36.2</v>
          </cell>
          <cell r="G42">
            <v>0</v>
          </cell>
        </row>
        <row r="43">
          <cell r="B43" t="str">
            <v>Vlastimil Žák</v>
          </cell>
          <cell r="C43" t="str">
            <v>Hzs PK ÚO Plzeň</v>
          </cell>
          <cell r="D43">
            <v>15.6</v>
          </cell>
          <cell r="E43">
            <v>20.82</v>
          </cell>
          <cell r="F43">
            <v>36.42</v>
          </cell>
        </row>
        <row r="44">
          <cell r="B44" t="str">
            <v>Stanislav Šmíd</v>
          </cell>
          <cell r="C44" t="str">
            <v>HZS Jihočeského kraje</v>
          </cell>
          <cell r="D44">
            <v>16.83</v>
          </cell>
          <cell r="E44">
            <v>19.9</v>
          </cell>
          <cell r="F44">
            <v>36.73</v>
          </cell>
          <cell r="G44">
            <v>0</v>
          </cell>
        </row>
        <row r="45">
          <cell r="B45" t="str">
            <v>Radek Piskač</v>
          </cell>
          <cell r="C45" t="str">
            <v>HZS Ústeckého kraje</v>
          </cell>
          <cell r="D45">
            <v>18.09</v>
          </cell>
          <cell r="E45">
            <v>18.67</v>
          </cell>
          <cell r="F45">
            <v>36.76</v>
          </cell>
          <cell r="G45">
            <v>0</v>
          </cell>
        </row>
        <row r="46">
          <cell r="B46" t="str">
            <v>Jan Kučera</v>
          </cell>
          <cell r="C46" t="str">
            <v>HZS Jihočeského kraje</v>
          </cell>
          <cell r="D46">
            <v>17.8</v>
          </cell>
          <cell r="E46">
            <v>19.24</v>
          </cell>
          <cell r="F46">
            <v>37.04</v>
          </cell>
          <cell r="G46">
            <v>0</v>
          </cell>
        </row>
        <row r="47">
          <cell r="B47" t="str">
            <v>Marek Šenkýř</v>
          </cell>
          <cell r="C47" t="str">
            <v>HZS Jihočeského kraje</v>
          </cell>
          <cell r="D47">
            <v>18.87</v>
          </cell>
          <cell r="E47">
            <v>18.47</v>
          </cell>
          <cell r="F47">
            <v>37.34</v>
          </cell>
          <cell r="G47">
            <v>0</v>
          </cell>
        </row>
        <row r="48">
          <cell r="B48" t="str">
            <v>Vojtěch Bašta</v>
          </cell>
          <cell r="C48" t="str">
            <v>HZS Jihočeského kraje</v>
          </cell>
          <cell r="D48">
            <v>18.25</v>
          </cell>
          <cell r="E48">
            <v>19.1</v>
          </cell>
          <cell r="F48">
            <v>37.35</v>
          </cell>
          <cell r="G48">
            <v>0</v>
          </cell>
        </row>
        <row r="49">
          <cell r="B49" t="str">
            <v>Marek Váňa</v>
          </cell>
          <cell r="C49" t="str">
            <v>HZS Ústeckého kraje</v>
          </cell>
          <cell r="D49">
            <v>18.08</v>
          </cell>
          <cell r="E49">
            <v>19.4</v>
          </cell>
          <cell r="F49">
            <v>37.48</v>
          </cell>
          <cell r="G49">
            <v>0</v>
          </cell>
        </row>
        <row r="50">
          <cell r="B50" t="str">
            <v>Lukáš Flach</v>
          </cell>
          <cell r="C50" t="str">
            <v>HZS Pardubického kraje</v>
          </cell>
          <cell r="D50">
            <v>20.88</v>
          </cell>
          <cell r="E50">
            <v>16.87</v>
          </cell>
          <cell r="F50">
            <v>37.75</v>
          </cell>
          <cell r="G50">
            <v>0</v>
          </cell>
        </row>
        <row r="51">
          <cell r="B51" t="str">
            <v>Šimon Kudrna</v>
          </cell>
          <cell r="C51" t="str">
            <v>HZS MSK ÚO Karviná</v>
          </cell>
          <cell r="D51">
            <v>20.01</v>
          </cell>
          <cell r="E51">
            <v>17.79</v>
          </cell>
          <cell r="F51">
            <v>37.8</v>
          </cell>
          <cell r="G51">
            <v>0</v>
          </cell>
        </row>
        <row r="52">
          <cell r="B52" t="str">
            <v>Michal Šída</v>
          </cell>
          <cell r="C52" t="str">
            <v>HZS hl.m.Praha</v>
          </cell>
          <cell r="D52">
            <v>17.59</v>
          </cell>
          <cell r="E52">
            <v>20.32</v>
          </cell>
          <cell r="F52">
            <v>37.91</v>
          </cell>
          <cell r="G52">
            <v>0</v>
          </cell>
        </row>
        <row r="53">
          <cell r="B53" t="str">
            <v>Pavel Krpec</v>
          </cell>
          <cell r="C53" t="str">
            <v>HZS MSK</v>
          </cell>
          <cell r="D53">
            <v>22.05</v>
          </cell>
          <cell r="E53">
            <v>16.15</v>
          </cell>
          <cell r="F53">
            <v>38.2</v>
          </cell>
          <cell r="G53">
            <v>0</v>
          </cell>
        </row>
        <row r="54">
          <cell r="B54" t="str">
            <v>Matěj Masný</v>
          </cell>
          <cell r="C54" t="str">
            <v>HZS Libereckého kraje</v>
          </cell>
          <cell r="D54">
            <v>19.83</v>
          </cell>
          <cell r="E54">
            <v>18.49</v>
          </cell>
          <cell r="F54">
            <v>38.32</v>
          </cell>
          <cell r="G54">
            <v>0</v>
          </cell>
        </row>
        <row r="55">
          <cell r="B55" t="str">
            <v>Jan Finda</v>
          </cell>
          <cell r="C55" t="str">
            <v>HZS Ústeckého kraje</v>
          </cell>
          <cell r="D55">
            <v>20.07</v>
          </cell>
          <cell r="E55">
            <v>18.36</v>
          </cell>
          <cell r="F55">
            <v>38.43</v>
          </cell>
          <cell r="G55">
            <v>0</v>
          </cell>
        </row>
        <row r="56">
          <cell r="B56" t="str">
            <v>Jan Lampa</v>
          </cell>
          <cell r="C56" t="str">
            <v>HZS Libereckého kraje</v>
          </cell>
          <cell r="D56">
            <v>20.63</v>
          </cell>
          <cell r="E56">
            <v>17.99</v>
          </cell>
          <cell r="F56">
            <v>38.62</v>
          </cell>
          <cell r="G56">
            <v>0</v>
          </cell>
        </row>
        <row r="57">
          <cell r="B57" t="str">
            <v>Tomáš Pavliček</v>
          </cell>
          <cell r="C57" t="str">
            <v>HZS Ústeckého kraje</v>
          </cell>
          <cell r="D57">
            <v>18.58</v>
          </cell>
          <cell r="E57">
            <v>20.08</v>
          </cell>
          <cell r="F57">
            <v>38.66</v>
          </cell>
          <cell r="G57">
            <v>0</v>
          </cell>
        </row>
        <row r="58">
          <cell r="B58" t="str">
            <v>Marian Francúz</v>
          </cell>
          <cell r="C58" t="str">
            <v>HZS hl.m. Praha</v>
          </cell>
          <cell r="D58">
            <v>18.77</v>
          </cell>
          <cell r="E58">
            <v>19.9</v>
          </cell>
          <cell r="F58">
            <v>38.67</v>
          </cell>
          <cell r="G58">
            <v>0</v>
          </cell>
        </row>
        <row r="59">
          <cell r="B59" t="str">
            <v>Jakub Dušek</v>
          </cell>
          <cell r="C59" t="str">
            <v>HZS Pardubice</v>
          </cell>
          <cell r="D59">
            <v>21.15</v>
          </cell>
          <cell r="E59">
            <v>18</v>
          </cell>
          <cell r="F59">
            <v>39.15</v>
          </cell>
          <cell r="G59">
            <v>0</v>
          </cell>
        </row>
        <row r="60">
          <cell r="B60" t="str">
            <v>Martin Králík</v>
          </cell>
          <cell r="C60" t="str">
            <v>SDH Šošůvka</v>
          </cell>
          <cell r="D60">
            <v>20.53</v>
          </cell>
          <cell r="E60">
            <v>18.72</v>
          </cell>
          <cell r="F60">
            <v>39.25</v>
          </cell>
          <cell r="G60">
            <v>0</v>
          </cell>
        </row>
        <row r="61">
          <cell r="B61" t="str">
            <v>Petr Kolínek</v>
          </cell>
          <cell r="C61" t="str">
            <v>HS Blansko</v>
          </cell>
          <cell r="D61">
            <v>22.06</v>
          </cell>
          <cell r="E61">
            <v>18.14</v>
          </cell>
          <cell r="F61">
            <v>40.2</v>
          </cell>
          <cell r="G61">
            <v>0</v>
          </cell>
        </row>
        <row r="62">
          <cell r="B62" t="str">
            <v>Jan Vácha</v>
          </cell>
          <cell r="C62" t="str">
            <v>HZS Ústeckého kraje</v>
          </cell>
          <cell r="D62">
            <v>22</v>
          </cell>
          <cell r="E62">
            <v>18.29</v>
          </cell>
          <cell r="F62">
            <v>40.29</v>
          </cell>
          <cell r="G62">
            <v>0</v>
          </cell>
        </row>
        <row r="63">
          <cell r="B63" t="str">
            <v>Patrik Němec</v>
          </cell>
          <cell r="C63" t="str">
            <v>Hzs Jmk hs Blansko</v>
          </cell>
          <cell r="D63">
            <v>20.54</v>
          </cell>
          <cell r="E63">
            <v>19.82</v>
          </cell>
          <cell r="F63">
            <v>40.36</v>
          </cell>
          <cell r="G63">
            <v>0</v>
          </cell>
        </row>
        <row r="64">
          <cell r="B64" t="str">
            <v>David Trávníček</v>
          </cell>
          <cell r="C64" t="str">
            <v>Hzs Karlovarského kraje</v>
          </cell>
          <cell r="D64">
            <v>19.12</v>
          </cell>
          <cell r="E64">
            <v>21.54</v>
          </cell>
          <cell r="F64">
            <v>40.66</v>
          </cell>
        </row>
        <row r="65">
          <cell r="B65" t="str">
            <v>František Kubík</v>
          </cell>
          <cell r="C65" t="str">
            <v>HZS JMK</v>
          </cell>
          <cell r="D65">
            <v>20.96</v>
          </cell>
          <cell r="E65">
            <v>20.16</v>
          </cell>
          <cell r="F65">
            <v>41.12</v>
          </cell>
          <cell r="G65">
            <v>0</v>
          </cell>
        </row>
        <row r="66">
          <cell r="B66" t="str">
            <v>Josef Sabo</v>
          </cell>
          <cell r="C66" t="str">
            <v>Hzs zlinskeho krahe</v>
          </cell>
          <cell r="D66">
            <v>21.29</v>
          </cell>
          <cell r="E66">
            <v>19.9</v>
          </cell>
          <cell r="F66">
            <v>41.19</v>
          </cell>
          <cell r="G66">
            <v>0</v>
          </cell>
        </row>
        <row r="67">
          <cell r="B67" t="str">
            <v>Michal Lupínek</v>
          </cell>
          <cell r="C67" t="str">
            <v>HZS Ústeckého kraje</v>
          </cell>
          <cell r="D67">
            <v>23.28</v>
          </cell>
          <cell r="E67">
            <v>18.48</v>
          </cell>
          <cell r="F67">
            <v>41.76</v>
          </cell>
          <cell r="G67">
            <v>0</v>
          </cell>
        </row>
        <row r="68">
          <cell r="B68" t="str">
            <v>Lukáš Vondál</v>
          </cell>
          <cell r="C68" t="str">
            <v>ÚO Blansko</v>
          </cell>
          <cell r="D68">
            <v>20.04</v>
          </cell>
          <cell r="E68">
            <v>21.89</v>
          </cell>
          <cell r="F68">
            <v>41.93</v>
          </cell>
          <cell r="G68">
            <v>0</v>
          </cell>
        </row>
        <row r="69">
          <cell r="B69" t="str">
            <v>František Kuchta</v>
          </cell>
          <cell r="C69" t="str">
            <v>HZS Pardubického kraje</v>
          </cell>
          <cell r="D69">
            <v>23</v>
          </cell>
          <cell r="E69">
            <v>19.19</v>
          </cell>
          <cell r="F69">
            <v>42.19</v>
          </cell>
          <cell r="G69">
            <v>0</v>
          </cell>
        </row>
        <row r="70">
          <cell r="B70" t="str">
            <v>Jakub Kozák</v>
          </cell>
          <cell r="C70" t="str">
            <v>HZS Libereckého kraje</v>
          </cell>
          <cell r="D70">
            <v>24.36</v>
          </cell>
          <cell r="E70">
            <v>18.15</v>
          </cell>
          <cell r="F70">
            <v>42.51</v>
          </cell>
          <cell r="G70">
            <v>0</v>
          </cell>
        </row>
        <row r="71">
          <cell r="B71" t="str">
            <v>Patrik Serbousek</v>
          </cell>
          <cell r="C71" t="str">
            <v>HZS Pardubice</v>
          </cell>
          <cell r="D71">
            <v>22.52</v>
          </cell>
          <cell r="E71">
            <v>21.82</v>
          </cell>
          <cell r="F71">
            <v>44.34</v>
          </cell>
          <cell r="G71">
            <v>0</v>
          </cell>
        </row>
        <row r="72">
          <cell r="B72" t="str">
            <v>Michal Kukla</v>
          </cell>
          <cell r="C72" t="str">
            <v>HZS Olomouckého kraje</v>
          </cell>
          <cell r="D72">
            <v>27.84</v>
          </cell>
          <cell r="E72">
            <v>18.25</v>
          </cell>
          <cell r="F72">
            <v>46.09</v>
          </cell>
          <cell r="G72">
            <v>0</v>
          </cell>
        </row>
        <row r="73">
          <cell r="B73" t="str">
            <v>José Jiránek</v>
          </cell>
          <cell r="C73" t="str">
            <v>HZS Libereckého kraje</v>
          </cell>
          <cell r="D73">
            <v>26.62</v>
          </cell>
          <cell r="E73">
            <v>21.08</v>
          </cell>
          <cell r="F73">
            <v>47.7</v>
          </cell>
          <cell r="G73">
            <v>0</v>
          </cell>
        </row>
        <row r="74">
          <cell r="B74" t="str">
            <v>Tomáš Daněk</v>
          </cell>
          <cell r="C74" t="str">
            <v>HZS hl.m. Praha</v>
          </cell>
          <cell r="D74">
            <v>16.99</v>
          </cell>
          <cell r="E74">
            <v>36.34</v>
          </cell>
          <cell r="F74">
            <v>53.33</v>
          </cell>
          <cell r="G74">
            <v>0</v>
          </cell>
        </row>
        <row r="75">
          <cell r="B75" t="str">
            <v>Marek Neumann</v>
          </cell>
          <cell r="C75" t="str">
            <v>HZS Libereckého kraje</v>
          </cell>
          <cell r="D75">
            <v>35.1</v>
          </cell>
          <cell r="E75">
            <v>20.06</v>
          </cell>
          <cell r="F75">
            <v>55.16</v>
          </cell>
          <cell r="G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4.8515625" style="2" customWidth="1"/>
    <col min="2" max="2" width="22.421875" style="2" bestFit="1" customWidth="1"/>
    <col min="3" max="3" width="32.7109375" style="2" bestFit="1" customWidth="1"/>
    <col min="4" max="4" width="10.8515625" style="17" hidden="1" customWidth="1"/>
    <col min="5" max="5" width="9.00390625" style="5" hidden="1" customWidth="1"/>
    <col min="6" max="6" width="13.28125" style="2" bestFit="1" customWidth="1"/>
    <col min="7" max="7" width="7.421875" style="3" customWidth="1"/>
    <col min="8" max="8" width="7.28125" style="11" hidden="1" customWidth="1"/>
    <col min="9" max="13" width="6.7109375" style="11" hidden="1" customWidth="1"/>
    <col min="14" max="19" width="7.8515625" style="11" hidden="1" customWidth="1"/>
    <col min="20" max="25" width="6.7109375" style="11" hidden="1" customWidth="1"/>
    <col min="26" max="26" width="6.421875" style="11" customWidth="1"/>
    <col min="27" max="27" width="6.421875" style="64" customWidth="1"/>
    <col min="28" max="28" width="6.421875" style="3" customWidth="1"/>
    <col min="29" max="29" width="6.421875" style="5" customWidth="1"/>
    <col min="30" max="30" width="6.421875" style="8" customWidth="1"/>
    <col min="31" max="31" width="6.421875" style="6" customWidth="1"/>
    <col min="32" max="32" width="6.421875" style="4" customWidth="1"/>
    <col min="33" max="33" width="6.421875" style="6" customWidth="1"/>
    <col min="34" max="37" width="6.421875" style="4" customWidth="1"/>
    <col min="38" max="16384" width="9.140625" style="4" customWidth="1"/>
  </cols>
  <sheetData>
    <row r="1" spans="1:33" s="52" customFormat="1" ht="36">
      <c r="A1" s="2"/>
      <c r="B1" s="2"/>
      <c r="C1" s="2"/>
      <c r="D1" s="17"/>
      <c r="E1" s="5"/>
      <c r="F1" s="2"/>
      <c r="G1" s="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64"/>
      <c r="AB1" s="3"/>
      <c r="AC1" s="22" t="s">
        <v>142</v>
      </c>
      <c r="AD1" s="50"/>
      <c r="AE1" s="51"/>
      <c r="AG1" s="51"/>
    </row>
    <row r="2" ht="16.5" thickBot="1"/>
    <row r="3" spans="6:37" ht="15.75">
      <c r="F3" s="68" t="s">
        <v>29</v>
      </c>
      <c r="G3" s="69"/>
      <c r="H3" s="12"/>
      <c r="I3" s="13"/>
      <c r="J3" s="13" t="s">
        <v>13</v>
      </c>
      <c r="K3" s="13"/>
      <c r="L3" s="13"/>
      <c r="M3" s="14"/>
      <c r="N3" s="10"/>
      <c r="O3" s="10"/>
      <c r="P3" s="15" t="s">
        <v>16</v>
      </c>
      <c r="Q3" s="10"/>
      <c r="R3" s="10"/>
      <c r="S3" s="10"/>
      <c r="T3" s="10"/>
      <c r="U3" s="10"/>
      <c r="V3" s="15" t="s">
        <v>6</v>
      </c>
      <c r="W3" s="10"/>
      <c r="X3" s="10"/>
      <c r="Y3" s="10"/>
      <c r="Z3" s="46" t="s">
        <v>15</v>
      </c>
      <c r="AA3" s="65"/>
      <c r="AB3" s="18" t="s">
        <v>11</v>
      </c>
      <c r="AC3" s="19"/>
      <c r="AD3" s="46" t="s">
        <v>18</v>
      </c>
      <c r="AE3" s="20"/>
      <c r="AF3" s="18" t="s">
        <v>12</v>
      </c>
      <c r="AG3" s="19"/>
      <c r="AH3" s="46" t="s">
        <v>23</v>
      </c>
      <c r="AI3" s="20"/>
      <c r="AJ3" s="18" t="s">
        <v>19</v>
      </c>
      <c r="AK3" s="19"/>
    </row>
    <row r="4" spans="1:37" ht="15.75">
      <c r="A4" s="29" t="s">
        <v>7</v>
      </c>
      <c r="B4" s="29" t="s">
        <v>0</v>
      </c>
      <c r="C4" s="29" t="s">
        <v>1</v>
      </c>
      <c r="D4" s="30" t="s">
        <v>17</v>
      </c>
      <c r="E4" s="31" t="s">
        <v>22</v>
      </c>
      <c r="F4" s="40" t="s">
        <v>144</v>
      </c>
      <c r="G4" s="41" t="s">
        <v>145</v>
      </c>
      <c r="H4" s="32">
        <v>1</v>
      </c>
      <c r="I4" s="32">
        <v>2</v>
      </c>
      <c r="J4" s="32">
        <v>3</v>
      </c>
      <c r="K4" s="32">
        <v>4</v>
      </c>
      <c r="L4" s="48">
        <v>5</v>
      </c>
      <c r="M4" s="33">
        <v>6</v>
      </c>
      <c r="N4" s="34"/>
      <c r="O4" s="34"/>
      <c r="P4" s="34"/>
      <c r="Q4" s="34"/>
      <c r="R4" s="34"/>
      <c r="S4" s="34"/>
      <c r="T4" s="34">
        <v>1</v>
      </c>
      <c r="U4" s="34">
        <v>2</v>
      </c>
      <c r="V4" s="34">
        <v>3</v>
      </c>
      <c r="W4" s="34">
        <v>4</v>
      </c>
      <c r="X4" s="44">
        <v>5</v>
      </c>
      <c r="Y4" s="44">
        <v>6</v>
      </c>
      <c r="Z4" s="62" t="s">
        <v>13</v>
      </c>
      <c r="AA4" s="66" t="s">
        <v>6</v>
      </c>
      <c r="AB4" s="35" t="s">
        <v>13</v>
      </c>
      <c r="AC4" s="31" t="s">
        <v>6</v>
      </c>
      <c r="AD4" s="47" t="s">
        <v>13</v>
      </c>
      <c r="AE4" s="36" t="s">
        <v>6</v>
      </c>
      <c r="AF4" s="35" t="s">
        <v>13</v>
      </c>
      <c r="AG4" s="31" t="s">
        <v>6</v>
      </c>
      <c r="AH4" s="47" t="s">
        <v>13</v>
      </c>
      <c r="AI4" s="36" t="s">
        <v>6</v>
      </c>
      <c r="AJ4" s="35" t="s">
        <v>13</v>
      </c>
      <c r="AK4" s="31" t="s">
        <v>6</v>
      </c>
    </row>
    <row r="5" spans="1:37" ht="15.75">
      <c r="A5" s="21">
        <f>RANK(D5,$D$5:$D$166)</f>
        <v>1</v>
      </c>
      <c r="B5" s="59" t="s">
        <v>50</v>
      </c>
      <c r="C5" s="49" t="s">
        <v>10</v>
      </c>
      <c r="D5" s="53">
        <f>(150-G5)/1000+F5</f>
        <v>128.02633</v>
      </c>
      <c r="E5" s="21">
        <f>A5</f>
        <v>1</v>
      </c>
      <c r="F5" s="42">
        <f>LARGE((T5:Y5),1)+LARGE((T5:Y5),2)+LARGE((T5:Y5),3)+LARGE((T5:Y5),4)</f>
        <v>128</v>
      </c>
      <c r="G5" s="43">
        <f>SUM(H5:K5)</f>
        <v>123.67</v>
      </c>
      <c r="H5" s="16">
        <f>MIN(N5:S5)</f>
        <v>30.35</v>
      </c>
      <c r="I5" s="16">
        <f>IF(COUNTIF(N5:S5,"=999")&lt;5,SMALL((N5:S5),2),0)</f>
        <v>30.89</v>
      </c>
      <c r="J5" s="16">
        <f>IF(COUNTIF(N5:S5,"=999")&lt;4,SMALL((N5:S5),3),0)</f>
        <v>31.05</v>
      </c>
      <c r="K5" s="16">
        <f>IF(COUNTIF(N5:S5,"=999")&lt;3,SMALL((N5:S5),4),0)</f>
        <v>31.38</v>
      </c>
      <c r="L5" s="16">
        <f>IF(COUNTIF(N5:S5,"=999")&lt;2,SMALL((N5:S5),5),0)</f>
        <v>0</v>
      </c>
      <c r="M5" s="16">
        <f>IF(COUNTIF(N5:S5,"=999")&lt;1,SMALL((N5:S5),5),0)</f>
        <v>0</v>
      </c>
      <c r="N5" s="16">
        <f>IF((Z5&gt;0),Z5,999)</f>
        <v>30.89</v>
      </c>
      <c r="O5" s="16">
        <f>IF((AB5&gt;0),AB5,999)</f>
        <v>31.38</v>
      </c>
      <c r="P5" s="16">
        <f>IF((AD5&gt;0),AD5,999)</f>
        <v>999</v>
      </c>
      <c r="Q5" s="16">
        <f>IF((AF5&gt;0),AF5,999)</f>
        <v>999</v>
      </c>
      <c r="R5" s="16">
        <f>IF((AH5&gt;0),AH5,999)</f>
        <v>31.05</v>
      </c>
      <c r="S5" s="16">
        <f>IF((AJ5&gt;0),AJ5,999)</f>
        <v>30.35</v>
      </c>
      <c r="T5" s="24">
        <f>AA5</f>
        <v>35</v>
      </c>
      <c r="U5" s="24">
        <f>AC5</f>
        <v>29</v>
      </c>
      <c r="V5" s="24">
        <f>AE5</f>
        <v>0</v>
      </c>
      <c r="W5" s="24">
        <f>AG5</f>
        <v>0</v>
      </c>
      <c r="X5" s="24">
        <f>AI5</f>
        <v>32</v>
      </c>
      <c r="Y5" s="45">
        <f>AK5</f>
        <v>32</v>
      </c>
      <c r="Z5" s="60">
        <f>VLOOKUP(B5,'[1]dvojboj'!$C$6:$H$39,5,FALSE)</f>
        <v>30.89</v>
      </c>
      <c r="AA5" s="67">
        <f>VLOOKUP(B5,'[1]dvojboj'!$C$6:$H$39,6,FALSE)</f>
        <v>35</v>
      </c>
      <c r="AB5" s="25">
        <f>VLOOKUP(B5,'[2]Sheet1'!$P$24:$R$87,3,FALSE)</f>
        <v>31.38</v>
      </c>
      <c r="AC5" s="63">
        <f>VLOOKUP(B5,'[2]Sheet1'!$P$24:$R$87,2,FALSE)</f>
        <v>29</v>
      </c>
      <c r="AD5" s="27"/>
      <c r="AE5" s="28"/>
      <c r="AF5" s="25"/>
      <c r="AG5" s="26"/>
      <c r="AH5" s="27">
        <f>VLOOKUP(B5,'[5]Dvojboj tisk'!$B$9:$P$62,15,FALSE)</f>
        <v>31.05</v>
      </c>
      <c r="AI5" s="28">
        <f>VLOOKUP(B5,'[5]Dvojboj tisk'!$B$9:$R$62,17,FALSE)</f>
        <v>32</v>
      </c>
      <c r="AJ5" s="25">
        <f>VLOOKUP(B5,'[6]List1'!$B$2:$F$75,5,FALSE)</f>
        <v>30.35</v>
      </c>
      <c r="AK5" s="63">
        <f>VLOOKUP(B5,'[6]List1'!$B$2:$G$75,6,FALSE)</f>
        <v>32</v>
      </c>
    </row>
    <row r="6" spans="1:37" ht="15.75">
      <c r="A6" s="21">
        <f>RANK(D6,$D$5:$D$166)</f>
        <v>2</v>
      </c>
      <c r="B6" s="9" t="s">
        <v>85</v>
      </c>
      <c r="C6" s="9" t="s">
        <v>10</v>
      </c>
      <c r="D6" s="53">
        <f>(150-G6)/1000+F6</f>
        <v>124.02856</v>
      </c>
      <c r="E6" s="21">
        <f>A6</f>
        <v>2</v>
      </c>
      <c r="F6" s="42">
        <f>LARGE((T6:Y6),1)+LARGE((T6:Y6),2)+LARGE((T6:Y6),3)+LARGE((T6:Y6),4)</f>
        <v>124</v>
      </c>
      <c r="G6" s="43">
        <f>SUM(H6:K6)</f>
        <v>121.44</v>
      </c>
      <c r="H6" s="16">
        <f>MIN(N6:S6)</f>
        <v>28.44</v>
      </c>
      <c r="I6" s="16">
        <f>IF(COUNTIF(N6:S6,"=999")&lt;5,SMALL((N6:S6),2),0)</f>
        <v>28.78</v>
      </c>
      <c r="J6" s="16">
        <f>IF(COUNTIF(N6:S6,"=999")&lt;4,SMALL((N6:S6),3),0)</f>
        <v>29.38</v>
      </c>
      <c r="K6" s="16">
        <f>IF(COUNTIF(N6:S6,"=999")&lt;3,SMALL((N6:S6),4),0)</f>
        <v>34.84</v>
      </c>
      <c r="L6" s="16">
        <f>IF(COUNTIF(N6:S6,"=999")&lt;2,SMALL((N6:S6),5),0)</f>
        <v>0</v>
      </c>
      <c r="M6" s="16">
        <f>IF(COUNTIF(N6:S6,"=999")&lt;1,SMALL((N6:S6),5),0)</f>
        <v>0</v>
      </c>
      <c r="N6" s="16">
        <f>IF((Z6&gt;0),Z6,999)</f>
        <v>28.44</v>
      </c>
      <c r="O6" s="16">
        <f>IF((AB6&gt;0),AB6,999)</f>
        <v>29.38</v>
      </c>
      <c r="P6" s="16">
        <f>IF((AD6&gt;0),AD6,999)</f>
        <v>999</v>
      </c>
      <c r="Q6" s="16">
        <f>IF((AF6&gt;0),AF6,999)</f>
        <v>999</v>
      </c>
      <c r="R6" s="16">
        <f>IF((AH6&gt;0),AH6,999)</f>
        <v>34.84</v>
      </c>
      <c r="S6" s="16">
        <f>IF((AJ6&gt;0),AJ6,999)</f>
        <v>28.78</v>
      </c>
      <c r="T6" s="24">
        <f>AA6</f>
        <v>40</v>
      </c>
      <c r="U6" s="24">
        <f>AC6</f>
        <v>40</v>
      </c>
      <c r="V6" s="24">
        <f>AE6</f>
        <v>0</v>
      </c>
      <c r="W6" s="24">
        <f>AG6</f>
        <v>0</v>
      </c>
      <c r="X6" s="24">
        <f>AI6</f>
        <v>4</v>
      </c>
      <c r="Y6" s="45">
        <f>AK6</f>
        <v>40</v>
      </c>
      <c r="Z6" s="60">
        <f>VLOOKUP(B6,'[1]dvojboj'!$C$6:$H$39,5,FALSE)</f>
        <v>28.44</v>
      </c>
      <c r="AA6" s="67">
        <f>VLOOKUP(B6,'[1]dvojboj'!$C$6:$H$39,6,FALSE)</f>
        <v>40</v>
      </c>
      <c r="AB6" s="25">
        <f>VLOOKUP(B6,'[2]Sheet1'!$P$24:$R$87,3,FALSE)</f>
        <v>29.38</v>
      </c>
      <c r="AC6" s="63">
        <f>VLOOKUP(B6,'[2]Sheet1'!$P$24:$R$87,2,FALSE)</f>
        <v>40</v>
      </c>
      <c r="AD6" s="27"/>
      <c r="AE6" s="28"/>
      <c r="AF6" s="25"/>
      <c r="AG6" s="26"/>
      <c r="AH6" s="27">
        <f>VLOOKUP(B6,'[5]Dvojboj tisk'!$B$9:$P$62,15,FALSE)</f>
        <v>34.84</v>
      </c>
      <c r="AI6" s="28">
        <f>VLOOKUP(B6,'[5]Dvojboj tisk'!$B$9:$R$62,17,FALSE)</f>
        <v>4</v>
      </c>
      <c r="AJ6" s="25">
        <f>VLOOKUP(B6,'[6]List1'!$B$2:$F$75,5,FALSE)</f>
        <v>28.78</v>
      </c>
      <c r="AK6" s="63">
        <f>VLOOKUP(B6,'[6]List1'!$B$2:$G$75,6,FALSE)</f>
        <v>40</v>
      </c>
    </row>
    <row r="7" spans="1:41" ht="15.75">
      <c r="A7" s="21">
        <f>RANK(D7,$D$5:$D$166)</f>
        <v>3</v>
      </c>
      <c r="B7" s="1" t="s">
        <v>75</v>
      </c>
      <c r="C7" s="1" t="s">
        <v>2</v>
      </c>
      <c r="D7" s="23">
        <f>(150-G7)/1000+F7</f>
        <v>109.05804</v>
      </c>
      <c r="E7" s="21">
        <f>A7</f>
        <v>3</v>
      </c>
      <c r="F7" s="42">
        <f>LARGE((T7:Y7),1)+LARGE((T7:Y7),2)+LARGE((T7:Y7),3)+LARGE((T7:Y7),4)</f>
        <v>109</v>
      </c>
      <c r="G7" s="43">
        <f>SUM(H7:K7)</f>
        <v>91.96000000000001</v>
      </c>
      <c r="H7" s="16">
        <f>MIN(N7:S7)</f>
        <v>30.48</v>
      </c>
      <c r="I7" s="16">
        <f>IF(COUNTIF(N7:S7,"=999")&lt;5,SMALL((N7:S7),2),0)</f>
        <v>30.59</v>
      </c>
      <c r="J7" s="16">
        <f>IF(COUNTIF(N7:S7,"=999")&lt;4,SMALL((N7:S7),3),0)</f>
        <v>30.89</v>
      </c>
      <c r="K7" s="16">
        <f>IF(COUNTIF(N7:S7,"=999")&lt;3,SMALL((N7:S7),4),0)</f>
        <v>0</v>
      </c>
      <c r="L7" s="16">
        <f>IF(COUNTIF(N7:S7,"=999")&lt;2,SMALL((N7:S7),5),0)</f>
        <v>0</v>
      </c>
      <c r="M7" s="16">
        <f>IF(COUNTIF(N7:S7,"=999")&lt;1,SMALL((N7:S7),5),0)</f>
        <v>0</v>
      </c>
      <c r="N7" s="16">
        <f>IF((Z7&gt;0),Z7,999)</f>
        <v>999</v>
      </c>
      <c r="O7" s="16">
        <f>IF((AB7&gt;0),AB7,999)</f>
        <v>999</v>
      </c>
      <c r="P7" s="16">
        <f>IF((AD7&gt;0),AD7,999)</f>
        <v>30.59</v>
      </c>
      <c r="Q7" s="16">
        <f>IF((AF7&gt;0),AF7,999)</f>
        <v>999</v>
      </c>
      <c r="R7" s="16">
        <f>IF((AH7&gt;0),AH7,999)</f>
        <v>30.89</v>
      </c>
      <c r="S7" s="16">
        <f>IF((AJ7&gt;0),AJ7,999)</f>
        <v>30.48</v>
      </c>
      <c r="T7" s="24">
        <f>AA7</f>
        <v>0</v>
      </c>
      <c r="U7" s="24">
        <f>AC7</f>
        <v>0</v>
      </c>
      <c r="V7" s="24">
        <f>AE7</f>
        <v>40</v>
      </c>
      <c r="W7" s="24">
        <f>AG7</f>
        <v>0</v>
      </c>
      <c r="X7" s="24">
        <f>AI7</f>
        <v>40</v>
      </c>
      <c r="Y7" s="45">
        <f>AK7</f>
        <v>29</v>
      </c>
      <c r="Z7" s="60"/>
      <c r="AA7" s="67"/>
      <c r="AB7" s="25"/>
      <c r="AC7" s="63"/>
      <c r="AD7" s="27">
        <f>VLOOKUP(B7,'[3]Dvojboj'!$J$3:$K$55,2,FALSE)</f>
        <v>30.59</v>
      </c>
      <c r="AE7" s="28">
        <f>VLOOKUP(B7,'[3]Dvojboj'!$J$3:$L$55,3,FALSE)</f>
        <v>40</v>
      </c>
      <c r="AF7" s="25"/>
      <c r="AG7" s="26"/>
      <c r="AH7" s="27">
        <f>VLOOKUP(B7,'[5]Dvojboj tisk'!$B$9:$P$62,15,FALSE)</f>
        <v>30.89</v>
      </c>
      <c r="AI7" s="28">
        <f>VLOOKUP(B7,'[5]Dvojboj tisk'!$B$9:$R$62,17,FALSE)</f>
        <v>40</v>
      </c>
      <c r="AJ7" s="25">
        <f>VLOOKUP(B7,'[6]List1'!$B$2:$F$75,5,FALSE)</f>
        <v>30.48</v>
      </c>
      <c r="AK7" s="63">
        <f>VLOOKUP(B7,'[6]List1'!$B$2:$G$75,6,FALSE)</f>
        <v>29</v>
      </c>
      <c r="AO7"/>
    </row>
    <row r="8" spans="1:37" ht="15.75">
      <c r="A8" s="21">
        <f>RANK(D8,$D$5:$D$166)</f>
        <v>4</v>
      </c>
      <c r="B8" s="9" t="s">
        <v>54</v>
      </c>
      <c r="C8" s="58" t="s">
        <v>2</v>
      </c>
      <c r="D8" s="23">
        <f>(150-G8)/1000+F8</f>
        <v>105.02485</v>
      </c>
      <c r="E8" s="21">
        <f>A8</f>
        <v>4</v>
      </c>
      <c r="F8" s="42">
        <f>LARGE((T8:Y8),1)+LARGE((T8:Y8),2)+LARGE((T8:Y8),3)+LARGE((T8:Y8),4)</f>
        <v>105</v>
      </c>
      <c r="G8" s="43">
        <f>SUM(H8:K8)</f>
        <v>125.15</v>
      </c>
      <c r="H8" s="16">
        <f>MIN(N8:S8)</f>
        <v>31.02</v>
      </c>
      <c r="I8" s="16">
        <f>IF(COUNTIF(N8:S8,"=999")&lt;5,SMALL((N8:S8),2),0)</f>
        <v>31.23</v>
      </c>
      <c r="J8" s="16">
        <f>IF(COUNTIF(N8:S8,"=999")&lt;4,SMALL((N8:S8),3),0)</f>
        <v>31.45</v>
      </c>
      <c r="K8" s="16">
        <f>IF(COUNTIF(N8:S8,"=999")&lt;3,SMALL((N8:S8),4),0)</f>
        <v>31.450000000000003</v>
      </c>
      <c r="L8" s="16">
        <f>IF(COUNTIF(N8:S8,"=999")&lt;2,SMALL((N8:S8),5),0)</f>
        <v>0</v>
      </c>
      <c r="M8" s="16">
        <f>IF(COUNTIF(N8:S8,"=999")&lt;1,SMALL((N8:S8),5),0)</f>
        <v>0</v>
      </c>
      <c r="N8" s="16">
        <f>IF((Z8&gt;0),Z8,999)</f>
        <v>31.450000000000003</v>
      </c>
      <c r="O8" s="16">
        <f>IF((AB8&gt;0),AB8,999)</f>
        <v>31.23</v>
      </c>
      <c r="P8" s="16">
        <f>IF((AD8&gt;0),AD8,999)</f>
        <v>999</v>
      </c>
      <c r="Q8" s="16">
        <f>IF((AF8&gt;0),AF8,999)</f>
        <v>999</v>
      </c>
      <c r="R8" s="16">
        <f>IF((AH8&gt;0),AH8,999)</f>
        <v>31.45</v>
      </c>
      <c r="S8" s="16">
        <f>IF((AJ8&gt;0),AJ8,999)</f>
        <v>31.02</v>
      </c>
      <c r="T8" s="24">
        <f>AA8</f>
        <v>25</v>
      </c>
      <c r="U8" s="24">
        <f>AC8</f>
        <v>32</v>
      </c>
      <c r="V8" s="24">
        <f>AE8</f>
        <v>0</v>
      </c>
      <c r="W8" s="24">
        <f>AG8</f>
        <v>0</v>
      </c>
      <c r="X8" s="24">
        <f>AI8</f>
        <v>24</v>
      </c>
      <c r="Y8" s="45">
        <f>AK8</f>
        <v>24</v>
      </c>
      <c r="Z8" s="60">
        <f>VLOOKUP(B8,'[1]dvojboj'!$C$6:$H$39,5,FALSE)</f>
        <v>31.450000000000003</v>
      </c>
      <c r="AA8" s="67">
        <f>VLOOKUP(B8,'[1]dvojboj'!$C$6:$H$39,6,FALSE)</f>
        <v>25</v>
      </c>
      <c r="AB8" s="25">
        <f>VLOOKUP(B8,'[2]Sheet1'!$P$24:$R$87,3,FALSE)</f>
        <v>31.23</v>
      </c>
      <c r="AC8" s="63">
        <f>VLOOKUP(B8,'[2]Sheet1'!$P$24:$R$87,2,FALSE)</f>
        <v>32</v>
      </c>
      <c r="AD8" s="27"/>
      <c r="AE8" s="28"/>
      <c r="AF8" s="25"/>
      <c r="AG8" s="26"/>
      <c r="AH8" s="27">
        <f>VLOOKUP(B8,'[5]Dvojboj tisk'!$B$9:$P$62,15,FALSE)</f>
        <v>31.45</v>
      </c>
      <c r="AI8" s="28">
        <f>VLOOKUP(B8,'[5]Dvojboj tisk'!$B$9:$R$62,17,FALSE)</f>
        <v>24</v>
      </c>
      <c r="AJ8" s="25">
        <f>VLOOKUP(B8,'[6]List1'!$B$2:$F$75,5,FALSE)</f>
        <v>31.02</v>
      </c>
      <c r="AK8" s="63">
        <f>VLOOKUP(B8,'[6]List1'!$B$2:$G$75,6,FALSE)</f>
        <v>24</v>
      </c>
    </row>
    <row r="9" spans="1:37" ht="15.75">
      <c r="A9" s="21">
        <f>RANK(D9,$D$5:$D$166)</f>
        <v>5</v>
      </c>
      <c r="B9" s="59" t="s">
        <v>30</v>
      </c>
      <c r="C9" s="49" t="s">
        <v>8</v>
      </c>
      <c r="D9" s="23">
        <f>(150-G9)/1000+F9</f>
        <v>102.02195</v>
      </c>
      <c r="E9" s="21">
        <f>A9</f>
        <v>5</v>
      </c>
      <c r="F9" s="42">
        <f>LARGE((T9:Y9),1)+LARGE((T9:Y9),2)+LARGE((T9:Y9),3)+LARGE((T9:Y9),4)</f>
        <v>102</v>
      </c>
      <c r="G9" s="43">
        <f>SUM(H9:K9)</f>
        <v>128.05</v>
      </c>
      <c r="H9" s="16">
        <f>MIN(N9:S9)</f>
        <v>30.93</v>
      </c>
      <c r="I9" s="16">
        <f>IF(COUNTIF(N9:S9,"=999")&lt;5,SMALL((N9:S9),2),0)</f>
        <v>31.12</v>
      </c>
      <c r="J9" s="16">
        <f>IF(COUNTIF(N9:S9,"=999")&lt;4,SMALL((N9:S9),3),0)</f>
        <v>31.72</v>
      </c>
      <c r="K9" s="16">
        <f>IF(COUNTIF(N9:S9,"=999")&lt;3,SMALL((N9:S9),4),0)</f>
        <v>34.28</v>
      </c>
      <c r="L9" s="16">
        <f>IF(COUNTIF(N9:S9,"=999")&lt;2,SMALL((N9:S9),5),0)</f>
        <v>0</v>
      </c>
      <c r="M9" s="16">
        <f>IF(COUNTIF(N9:S9,"=999")&lt;1,SMALL((N9:S9),5),0)</f>
        <v>0</v>
      </c>
      <c r="N9" s="16">
        <f>IF((Z9&gt;0),Z9,999)</f>
        <v>999</v>
      </c>
      <c r="O9" s="16">
        <f>IF((AB9&gt;0),AB9,999)</f>
        <v>999</v>
      </c>
      <c r="P9" s="16">
        <f>IF((AD9&gt;0),AD9,999)</f>
        <v>31.72</v>
      </c>
      <c r="Q9" s="16">
        <f>IF((AF9&gt;0),AF9,999)</f>
        <v>30.93</v>
      </c>
      <c r="R9" s="16">
        <f>IF((AH9&gt;0),AH9,999)</f>
        <v>31.12</v>
      </c>
      <c r="S9" s="16">
        <f>IF((AJ9&gt;0),AJ9,999)</f>
        <v>34.28</v>
      </c>
      <c r="T9" s="24">
        <f>AA9</f>
        <v>0</v>
      </c>
      <c r="U9" s="24">
        <f>AC9</f>
        <v>0</v>
      </c>
      <c r="V9" s="24">
        <f>AE9</f>
        <v>29</v>
      </c>
      <c r="W9" s="24">
        <f>AG9</f>
        <v>40</v>
      </c>
      <c r="X9" s="24">
        <f>AI9</f>
        <v>27</v>
      </c>
      <c r="Y9" s="45">
        <f>AK9</f>
        <v>6</v>
      </c>
      <c r="Z9" s="60"/>
      <c r="AA9" s="67"/>
      <c r="AB9" s="25"/>
      <c r="AC9" s="63"/>
      <c r="AD9" s="27">
        <f>VLOOKUP(B9,'[3]Dvojboj'!$J$3:$K$55,2,FALSE)</f>
        <v>31.72</v>
      </c>
      <c r="AE9" s="28">
        <f>VLOOKUP(B9,'[3]Dvojboj'!$J$3:$L$55,3,FALSE)</f>
        <v>29</v>
      </c>
      <c r="AF9" s="25">
        <f>VLOOKUP(B9,'[4]Vysledky_Dvojboj'!$O$4:$Q$46,2,FALSE)</f>
        <v>30.93</v>
      </c>
      <c r="AG9" s="26">
        <f>VLOOKUP(B9,'[4]Vysledky_Dvojboj'!$O$4:$Q$46,3,FALSE)</f>
        <v>40</v>
      </c>
      <c r="AH9" s="27">
        <f>VLOOKUP(B9,'[5]Dvojboj tisk'!$B$9:$P$62,15,FALSE)</f>
        <v>31.12</v>
      </c>
      <c r="AI9" s="28">
        <f>VLOOKUP(B9,'[5]Dvojboj tisk'!$B$9:$R$62,17,FALSE)</f>
        <v>27</v>
      </c>
      <c r="AJ9" s="25">
        <f>VLOOKUP(B9,'[6]List1'!$B$2:$F$75,5,FALSE)</f>
        <v>34.28</v>
      </c>
      <c r="AK9" s="63">
        <f>VLOOKUP(B9,'[6]List1'!$B$2:$G$75,6,FALSE)</f>
        <v>6</v>
      </c>
    </row>
    <row r="10" spans="1:37" ht="15.75">
      <c r="A10" s="21">
        <f>RANK(D10,$D$5:$D$166)</f>
        <v>6</v>
      </c>
      <c r="B10" s="59" t="s">
        <v>39</v>
      </c>
      <c r="C10" s="49" t="s">
        <v>21</v>
      </c>
      <c r="D10" s="23">
        <f>(150-G10)/1000+F10</f>
        <v>101.0232</v>
      </c>
      <c r="E10" s="21">
        <f>A10</f>
        <v>6</v>
      </c>
      <c r="F10" s="42">
        <f>LARGE((T10:Y10),1)+LARGE((T10:Y10),2)+LARGE((T10:Y10),3)+LARGE((T10:Y10),4)</f>
        <v>101</v>
      </c>
      <c r="G10" s="43">
        <f>SUM(H10:K10)</f>
        <v>126.80000000000001</v>
      </c>
      <c r="H10" s="16">
        <f>MIN(N10:S10)</f>
        <v>31.11</v>
      </c>
      <c r="I10" s="16">
        <f>IF(COUNTIF(N10:S10,"=999")&lt;5,SMALL((N10:S10),2),0)</f>
        <v>31.25</v>
      </c>
      <c r="J10" s="16">
        <f>IF(COUNTIF(N10:S10,"=999")&lt;4,SMALL((N10:S10),3),0)</f>
        <v>31.31</v>
      </c>
      <c r="K10" s="16">
        <f>IF(COUNTIF(N10:S10,"=999")&lt;3,SMALL((N10:S10),4),0)</f>
        <v>33.13</v>
      </c>
      <c r="L10" s="16">
        <f>IF(COUNTIF(N10:S10,"=999")&lt;2,SMALL((N10:S10),5),0)</f>
        <v>0</v>
      </c>
      <c r="M10" s="16">
        <f>IF(COUNTIF(N10:S10,"=999")&lt;1,SMALL((N10:S10),5),0)</f>
        <v>0</v>
      </c>
      <c r="N10" s="16">
        <f>IF((Z10&gt;0),Z10,999)</f>
        <v>31.11</v>
      </c>
      <c r="O10" s="16">
        <f>IF((AB10&gt;0),AB10,999)</f>
        <v>999</v>
      </c>
      <c r="P10" s="16">
        <f>IF((AD10&gt;0),AD10,999)</f>
        <v>31.25</v>
      </c>
      <c r="Q10" s="16">
        <f>IF((AF10&gt;0),AF10,999)</f>
        <v>999</v>
      </c>
      <c r="R10" s="16">
        <f>IF((AH10&gt;0),AH10,999)</f>
        <v>33.13</v>
      </c>
      <c r="S10" s="16">
        <f>IF((AJ10&gt;0),AJ10,999)</f>
        <v>31.31</v>
      </c>
      <c r="T10" s="24">
        <f>AA10</f>
        <v>32</v>
      </c>
      <c r="U10" s="24">
        <f>AC10</f>
        <v>0</v>
      </c>
      <c r="V10" s="24">
        <f>AE10</f>
        <v>35</v>
      </c>
      <c r="W10" s="24">
        <f>AG10</f>
        <v>0</v>
      </c>
      <c r="X10" s="24">
        <f>AI10</f>
        <v>13</v>
      </c>
      <c r="Y10" s="45">
        <f>AK10</f>
        <v>21</v>
      </c>
      <c r="Z10" s="60">
        <f>VLOOKUP(B10,'[1]dvojboj'!$C$6:$H$39,5,FALSE)</f>
        <v>31.11</v>
      </c>
      <c r="AA10" s="67">
        <f>VLOOKUP(B10,'[1]dvojboj'!$C$6:$H$39,6,FALSE)</f>
        <v>32</v>
      </c>
      <c r="AB10" s="25"/>
      <c r="AC10" s="63"/>
      <c r="AD10" s="27">
        <f>VLOOKUP(B10,'[3]Dvojboj'!$J$3:$K$55,2,FALSE)</f>
        <v>31.25</v>
      </c>
      <c r="AE10" s="28">
        <f>VLOOKUP(B10,'[3]Dvojboj'!$J$3:$L$55,3,FALSE)</f>
        <v>35</v>
      </c>
      <c r="AF10" s="25"/>
      <c r="AG10" s="26"/>
      <c r="AH10" s="27">
        <f>VLOOKUP(B10,'[5]Dvojboj tisk'!$B$9:$P$62,15,FALSE)</f>
        <v>33.13</v>
      </c>
      <c r="AI10" s="28">
        <f>VLOOKUP(B10,'[5]Dvojboj tisk'!$B$9:$R$62,17,FALSE)</f>
        <v>13</v>
      </c>
      <c r="AJ10" s="25">
        <f>VLOOKUP(B10,'[6]List1'!$B$2:$F$75,5,FALSE)</f>
        <v>31.31</v>
      </c>
      <c r="AK10" s="63">
        <f>VLOOKUP(B10,'[6]List1'!$B$2:$G$75,6,FALSE)</f>
        <v>21</v>
      </c>
    </row>
    <row r="11" spans="1:40" ht="15.75">
      <c r="A11" s="21">
        <f>RANK(D11,$D$5:$D$166)</f>
        <v>7</v>
      </c>
      <c r="B11" s="1" t="s">
        <v>84</v>
      </c>
      <c r="C11" s="58" t="s">
        <v>10</v>
      </c>
      <c r="D11" s="23">
        <f>(150-G11)/1000+F11</f>
        <v>93.02147</v>
      </c>
      <c r="E11" s="21">
        <f>A11</f>
        <v>7</v>
      </c>
      <c r="F11" s="42">
        <f>LARGE((T11:Y11),1)+LARGE((T11:Y11),2)+LARGE((T11:Y11),3)+LARGE((T11:Y11),4)</f>
        <v>93</v>
      </c>
      <c r="G11" s="43">
        <f>SUM(H11:K11)</f>
        <v>128.53</v>
      </c>
      <c r="H11" s="16">
        <f>MIN(N11:S11)</f>
        <v>31.48</v>
      </c>
      <c r="I11" s="16">
        <f>IF(COUNTIF(N11:S11,"=999")&lt;5,SMALL((N11:S11),2),0)</f>
        <v>32.21</v>
      </c>
      <c r="J11" s="16">
        <f>IF(COUNTIF(N11:S11,"=999")&lt;4,SMALL((N11:S11),3),0)</f>
        <v>32.39</v>
      </c>
      <c r="K11" s="16">
        <f>IF(COUNTIF(N11:S11,"=999")&lt;3,SMALL((N11:S11),4),0)</f>
        <v>32.45</v>
      </c>
      <c r="L11" s="16">
        <f>IF(COUNTIF(N11:S11,"=999")&lt;2,SMALL((N11:S11),5),0)</f>
        <v>32.46</v>
      </c>
      <c r="M11" s="16">
        <f>IF(COUNTIF(N11:S11,"=999")&lt;1,SMALL((N11:S11),5),0)</f>
        <v>0</v>
      </c>
      <c r="N11" s="16">
        <f>IF((Z11&gt;0),Z11,999)</f>
        <v>32.39</v>
      </c>
      <c r="O11" s="16">
        <f>IF((AB11&gt;0),AB11,999)</f>
        <v>32.46</v>
      </c>
      <c r="P11" s="16">
        <f>IF((AD11&gt;0),AD11,999)</f>
        <v>999</v>
      </c>
      <c r="Q11" s="16">
        <f>IF((AF11&gt;0),AF11,999)</f>
        <v>32.21</v>
      </c>
      <c r="R11" s="16">
        <f>IF((AH11&gt;0),AH11,999)</f>
        <v>32.45</v>
      </c>
      <c r="S11" s="16">
        <f>IF((AJ11&gt;0),AJ11,999)</f>
        <v>31.48</v>
      </c>
      <c r="T11" s="24">
        <f>AA11</f>
        <v>20</v>
      </c>
      <c r="U11" s="24">
        <f>AC11</f>
        <v>19</v>
      </c>
      <c r="V11" s="24">
        <f>AE11</f>
        <v>0</v>
      </c>
      <c r="W11" s="24">
        <f>AG11</f>
        <v>32</v>
      </c>
      <c r="X11" s="24">
        <f>AI11</f>
        <v>21</v>
      </c>
      <c r="Y11" s="45">
        <f>AK11</f>
        <v>20</v>
      </c>
      <c r="Z11" s="60">
        <f>VLOOKUP(B11,'[1]dvojboj'!$C$6:$H$39,5,FALSE)</f>
        <v>32.39</v>
      </c>
      <c r="AA11" s="67">
        <f>VLOOKUP(B11,'[1]dvojboj'!$C$6:$H$39,6,FALSE)</f>
        <v>20</v>
      </c>
      <c r="AB11" s="25">
        <f>VLOOKUP(B11,'[2]Sheet1'!$P$24:$R$87,3,FALSE)</f>
        <v>32.46</v>
      </c>
      <c r="AC11" s="63">
        <f>VLOOKUP(B11,'[2]Sheet1'!$P$24:$R$87,2,FALSE)</f>
        <v>19</v>
      </c>
      <c r="AD11" s="27"/>
      <c r="AE11" s="28"/>
      <c r="AF11" s="25">
        <f>VLOOKUP(B11,'[4]Vysledky_Dvojboj'!$O$4:$Q$46,2,FALSE)</f>
        <v>32.21</v>
      </c>
      <c r="AG11" s="26">
        <f>VLOOKUP(B11,'[4]Vysledky_Dvojboj'!$O$4:$Q$46,3,FALSE)</f>
        <v>32</v>
      </c>
      <c r="AH11" s="27">
        <f>VLOOKUP(B11,'[5]Dvojboj tisk'!$B$9:$P$62,15,FALSE)</f>
        <v>32.45</v>
      </c>
      <c r="AI11" s="28">
        <f>VLOOKUP(B11,'[5]Dvojboj tisk'!$B$9:$R$62,17,FALSE)</f>
        <v>21</v>
      </c>
      <c r="AJ11" s="25">
        <f>VLOOKUP(B11,'[6]List1'!$B$2:$F$75,5,FALSE)</f>
        <v>31.48</v>
      </c>
      <c r="AK11" s="63">
        <f>VLOOKUP(B11,'[6]List1'!$B$2:$G$75,6,FALSE)</f>
        <v>20</v>
      </c>
      <c r="AN11"/>
    </row>
    <row r="12" spans="1:37" ht="15.75">
      <c r="A12" s="21">
        <f>RANK(D12,$D$5:$D$166)</f>
        <v>8</v>
      </c>
      <c r="B12" s="1" t="s">
        <v>74</v>
      </c>
      <c r="C12" s="58" t="s">
        <v>3</v>
      </c>
      <c r="D12" s="23">
        <f>(150-G12)/1000+F12</f>
        <v>93.01389</v>
      </c>
      <c r="E12" s="21">
        <f>A12</f>
        <v>8</v>
      </c>
      <c r="F12" s="42">
        <f>LARGE((T12:Y12),1)+LARGE((T12:Y12),2)+LARGE((T12:Y12),3)+LARGE((T12:Y12),4)</f>
        <v>93</v>
      </c>
      <c r="G12" s="43">
        <f>SUM(H12:K12)</f>
        <v>136.11</v>
      </c>
      <c r="H12" s="16">
        <f>MIN(N12:S12)</f>
        <v>30.92</v>
      </c>
      <c r="I12" s="16">
        <f>IF(COUNTIF(N12:S12,"=999")&lt;5,SMALL((N12:S12),2),0)</f>
        <v>31.12</v>
      </c>
      <c r="J12" s="16">
        <f>IF(COUNTIF(N12:S12,"=999")&lt;4,SMALL((N12:S12),3),0)</f>
        <v>31.57</v>
      </c>
      <c r="K12" s="16">
        <f>IF(COUNTIF(N12:S12,"=999")&lt;3,SMALL((N12:S12),4),0)</f>
        <v>42.5</v>
      </c>
      <c r="L12" s="16">
        <f>IF(COUNTIF(N12:S12,"=999")&lt;2,SMALL((N12:S12),5),0)</f>
        <v>0</v>
      </c>
      <c r="M12" s="16">
        <f>IF(COUNTIF(N12:S12,"=999")&lt;1,SMALL((N12:S12),5),0)</f>
        <v>0</v>
      </c>
      <c r="N12" s="16">
        <f>IF((Z12&gt;0),Z12,999)</f>
        <v>999</v>
      </c>
      <c r="O12" s="16">
        <f>IF((AB12&gt;0),AB12,999)</f>
        <v>999</v>
      </c>
      <c r="P12" s="16">
        <f>IF((AD12&gt;0),AD12,999)</f>
        <v>42.5</v>
      </c>
      <c r="Q12" s="16">
        <f>IF((AF12&gt;0),AF12,999)</f>
        <v>31.57</v>
      </c>
      <c r="R12" s="16">
        <f>IF((AH12&gt;0),AH12,999)</f>
        <v>30.92</v>
      </c>
      <c r="S12" s="16">
        <f>IF((AJ12&gt;0),AJ12,999)</f>
        <v>31.12</v>
      </c>
      <c r="T12" s="24">
        <f>AA12</f>
        <v>0</v>
      </c>
      <c r="U12" s="24">
        <f>AC12</f>
        <v>0</v>
      </c>
      <c r="V12" s="24">
        <f>AE12</f>
        <v>0</v>
      </c>
      <c r="W12" s="24">
        <f>AG12</f>
        <v>35</v>
      </c>
      <c r="X12" s="24">
        <f>AI12</f>
        <v>35</v>
      </c>
      <c r="Y12" s="45">
        <f>AK12</f>
        <v>23</v>
      </c>
      <c r="Z12" s="60"/>
      <c r="AA12" s="67"/>
      <c r="AB12" s="25"/>
      <c r="AC12" s="63"/>
      <c r="AD12" s="27">
        <f>VLOOKUP(B12,'[3]Dvojboj'!$J$3:$K$55,2,FALSE)</f>
        <v>42.5</v>
      </c>
      <c r="AE12" s="28">
        <f>VLOOKUP(B12,'[3]Dvojboj'!$J$3:$L$55,3,FALSE)</f>
        <v>0</v>
      </c>
      <c r="AF12" s="25">
        <f>VLOOKUP(B12,'[4]Vysledky_Dvojboj'!$O$4:$Q$46,2,FALSE)</f>
        <v>31.57</v>
      </c>
      <c r="AG12" s="26">
        <f>VLOOKUP(B12,'[4]Vysledky_Dvojboj'!$O$4:$Q$46,3,FALSE)</f>
        <v>35</v>
      </c>
      <c r="AH12" s="27">
        <f>VLOOKUP(B12,'[5]Dvojboj tisk'!$B$9:$P$62,15,FALSE)</f>
        <v>30.92</v>
      </c>
      <c r="AI12" s="28">
        <f>VLOOKUP(B12,'[5]Dvojboj tisk'!$B$9:$R$62,17,FALSE)</f>
        <v>35</v>
      </c>
      <c r="AJ12" s="25">
        <f>VLOOKUP(B12,'[6]List1'!$B$2:$F$75,5,FALSE)</f>
        <v>31.12</v>
      </c>
      <c r="AK12" s="63">
        <f>VLOOKUP(B12,'[6]List1'!$B$2:$G$75,6,FALSE)</f>
        <v>23</v>
      </c>
    </row>
    <row r="13" spans="1:37" ht="15.75">
      <c r="A13" s="21">
        <f>RANK(D13,$D$5:$D$166)</f>
        <v>9</v>
      </c>
      <c r="B13" s="49" t="s">
        <v>36</v>
      </c>
      <c r="C13" s="49" t="s">
        <v>14</v>
      </c>
      <c r="D13" s="23">
        <f>(150-G13)/1000+F13</f>
        <v>86.02031</v>
      </c>
      <c r="E13" s="21">
        <f>A13</f>
        <v>9</v>
      </c>
      <c r="F13" s="42">
        <f>LARGE((T13:Y13),1)+LARGE((T13:Y13),2)+LARGE((T13:Y13),3)+LARGE((T13:Y13),4)</f>
        <v>86</v>
      </c>
      <c r="G13" s="43">
        <f>SUM(H13:K13)</f>
        <v>129.69</v>
      </c>
      <c r="H13" s="16">
        <f>MIN(N13:S13)</f>
        <v>31.560000000000002</v>
      </c>
      <c r="I13" s="16">
        <f>IF(COUNTIF(N13:S13,"=999")&lt;5,SMALL((N13:S13),2),0)</f>
        <v>32.31</v>
      </c>
      <c r="J13" s="16">
        <f>IF(COUNTIF(N13:S13,"=999")&lt;4,SMALL((N13:S13),3),0)</f>
        <v>32.63</v>
      </c>
      <c r="K13" s="16">
        <f>IF(COUNTIF(N13:S13,"=999")&lt;3,SMALL((N13:S13),4),0)</f>
        <v>33.19</v>
      </c>
      <c r="L13" s="16">
        <f>IF(COUNTIF(N13:S13,"=999")&lt;2,SMALL((N13:S13),5),0)</f>
        <v>53.33</v>
      </c>
      <c r="M13" s="16">
        <f>IF(COUNTIF(N13:S13,"=999")&lt;1,SMALL((N13:S13),5),0)</f>
        <v>0</v>
      </c>
      <c r="N13" s="16">
        <f>IF((Z13&gt;0),Z13,999)</f>
        <v>33.19</v>
      </c>
      <c r="O13" s="16">
        <f>IF((AB13&gt;0),AB13,999)</f>
        <v>32.31</v>
      </c>
      <c r="P13" s="16">
        <f>IF((AD13&gt;0),AD13,999)</f>
        <v>31.560000000000002</v>
      </c>
      <c r="Q13" s="16">
        <f>IF((AF13&gt;0),AF13,999)</f>
        <v>999</v>
      </c>
      <c r="R13" s="16">
        <f>IF((AH13&gt;0),AH13,999)</f>
        <v>32.63</v>
      </c>
      <c r="S13" s="16">
        <f>IF((AJ13&gt;0),AJ13,999)</f>
        <v>53.33</v>
      </c>
      <c r="T13" s="24">
        <f>AA13</f>
        <v>15</v>
      </c>
      <c r="U13" s="24">
        <f>AC13</f>
        <v>20</v>
      </c>
      <c r="V13" s="24">
        <f>AE13</f>
        <v>32</v>
      </c>
      <c r="W13" s="24">
        <f>AG13</f>
        <v>0</v>
      </c>
      <c r="X13" s="24">
        <f>AI13</f>
        <v>19</v>
      </c>
      <c r="Y13" s="45">
        <f>AK13</f>
        <v>0</v>
      </c>
      <c r="Z13" s="60">
        <f>VLOOKUP(B13,'[1]dvojboj'!$C$6:$H$39,5,FALSE)</f>
        <v>33.19</v>
      </c>
      <c r="AA13" s="67">
        <f>VLOOKUP(B13,'[1]dvojboj'!$C$6:$H$39,6,FALSE)</f>
        <v>15</v>
      </c>
      <c r="AB13" s="25">
        <f>VLOOKUP(B13,'[2]Sheet1'!$P$24:$R$87,3,FALSE)</f>
        <v>32.31</v>
      </c>
      <c r="AC13" s="63">
        <f>VLOOKUP(B13,'[2]Sheet1'!$P$24:$R$87,2,FALSE)</f>
        <v>20</v>
      </c>
      <c r="AD13" s="27">
        <f>VLOOKUP(B13,'[3]Dvojboj'!$J$3:$K$55,2,FALSE)</f>
        <v>31.560000000000002</v>
      </c>
      <c r="AE13" s="28">
        <f>VLOOKUP(B13,'[3]Dvojboj'!$J$3:$L$55,3,FALSE)</f>
        <v>32</v>
      </c>
      <c r="AF13" s="25"/>
      <c r="AG13" s="26"/>
      <c r="AH13" s="27">
        <f>VLOOKUP(B13,'[5]Dvojboj tisk'!$B$9:$P$62,15,FALSE)</f>
        <v>32.63</v>
      </c>
      <c r="AI13" s="28">
        <f>VLOOKUP(B13,'[5]Dvojboj tisk'!$B$9:$R$62,17,FALSE)</f>
        <v>19</v>
      </c>
      <c r="AJ13" s="25">
        <f>VLOOKUP(B13,'[6]List1'!$B$2:$F$75,5,FALSE)</f>
        <v>53.33</v>
      </c>
      <c r="AK13" s="63">
        <f>VLOOKUP(B13,'[6]List1'!$B$2:$G$75,6,FALSE)</f>
        <v>0</v>
      </c>
    </row>
    <row r="14" spans="1:37" ht="15.75">
      <c r="A14" s="21">
        <f>RANK(D14,$D$5:$D$166)</f>
        <v>10</v>
      </c>
      <c r="B14" s="59" t="s">
        <v>41</v>
      </c>
      <c r="C14" s="58" t="s">
        <v>10</v>
      </c>
      <c r="D14" s="53">
        <f>(150-G14)/1000+F14</f>
        <v>83.02</v>
      </c>
      <c r="E14" s="21">
        <f>A14</f>
        <v>10</v>
      </c>
      <c r="F14" s="42">
        <f>LARGE((T14:Y14),1)+LARGE((T14:Y14),2)+LARGE((T14:Y14),3)+LARGE((T14:Y14),4)</f>
        <v>83</v>
      </c>
      <c r="G14" s="43">
        <f>SUM(H14:K14)</f>
        <v>130</v>
      </c>
      <c r="H14" s="16">
        <f>MIN(N14:S14)</f>
        <v>31.98</v>
      </c>
      <c r="I14" s="16">
        <f>IF(COUNTIF(N14:S14,"=999")&lt;5,SMALL((N14:S14),2),0)</f>
        <v>32.22</v>
      </c>
      <c r="J14" s="16">
        <f>IF(COUNTIF(N14:S14,"=999")&lt;4,SMALL((N14:S14),3),0)</f>
        <v>32.65</v>
      </c>
      <c r="K14" s="16">
        <f>IF(COUNTIF(N14:S14,"=999")&lt;3,SMALL((N14:S14),4),0)</f>
        <v>33.150000000000006</v>
      </c>
      <c r="L14" s="16">
        <f>IF(COUNTIF(N14:S14,"=999")&lt;2,SMALL((N14:S14),5),0)</f>
        <v>0</v>
      </c>
      <c r="M14" s="16">
        <f>IF(COUNTIF(N14:S14,"=999")&lt;1,SMALL((N14:S14),5),0)</f>
        <v>0</v>
      </c>
      <c r="N14" s="16">
        <f>IF((Z14&gt;0),Z14,999)</f>
        <v>33.150000000000006</v>
      </c>
      <c r="O14" s="16">
        <f>IF((AB14&gt;0),AB14,999)</f>
        <v>32.22</v>
      </c>
      <c r="P14" s="16">
        <f>IF((AD14&gt;0),AD14,999)</f>
        <v>32.65</v>
      </c>
      <c r="Q14" s="16">
        <f>IF((AF14&gt;0),AF14,999)</f>
        <v>999</v>
      </c>
      <c r="R14" s="16">
        <f>IF((AH14&gt;0),AH14,999)</f>
        <v>31.98</v>
      </c>
      <c r="S14" s="16">
        <f>IF((AJ14&gt;0),AJ14,999)</f>
        <v>999</v>
      </c>
      <c r="T14" s="24">
        <f>AA14</f>
        <v>16</v>
      </c>
      <c r="U14" s="24">
        <f>AC14</f>
        <v>21</v>
      </c>
      <c r="V14" s="24">
        <f>AE14</f>
        <v>24</v>
      </c>
      <c r="W14" s="24">
        <f>AG14</f>
        <v>0</v>
      </c>
      <c r="X14" s="24">
        <f>AI14</f>
        <v>22</v>
      </c>
      <c r="Y14" s="45">
        <f>AK14</f>
        <v>0</v>
      </c>
      <c r="Z14" s="60">
        <f>VLOOKUP(B14,'[1]dvojboj'!$C$6:$H$39,5,FALSE)</f>
        <v>33.150000000000006</v>
      </c>
      <c r="AA14" s="67">
        <f>VLOOKUP(B14,'[1]dvojboj'!$C$6:$H$39,6,FALSE)</f>
        <v>16</v>
      </c>
      <c r="AB14" s="25">
        <f>VLOOKUP(B14,'[2]Sheet1'!$P$24:$R$87,3,FALSE)</f>
        <v>32.22</v>
      </c>
      <c r="AC14" s="63">
        <f>VLOOKUP(B14,'[2]Sheet1'!$P$24:$R$87,2,FALSE)</f>
        <v>21</v>
      </c>
      <c r="AD14" s="27">
        <f>VLOOKUP(B14,'[3]Dvojboj'!$J$3:$K$55,2,FALSE)</f>
        <v>32.65</v>
      </c>
      <c r="AE14" s="28">
        <f>VLOOKUP(B14,'[3]Dvojboj'!$J$3:$L$55,3,FALSE)</f>
        <v>24</v>
      </c>
      <c r="AF14" s="25"/>
      <c r="AG14" s="26"/>
      <c r="AH14" s="27">
        <f>VLOOKUP(B14,'[5]Dvojboj tisk'!$B$9:$P$62,15,FALSE)</f>
        <v>31.98</v>
      </c>
      <c r="AI14" s="28">
        <f>VLOOKUP(B14,'[5]Dvojboj tisk'!$B$9:$R$62,17,FALSE)</f>
        <v>22</v>
      </c>
      <c r="AJ14" s="25"/>
      <c r="AK14" s="63"/>
    </row>
    <row r="15" spans="1:37" ht="15.75">
      <c r="A15" s="21">
        <f>RANK(D15,$D$5:$D$166)</f>
        <v>11</v>
      </c>
      <c r="B15" s="1" t="s">
        <v>81</v>
      </c>
      <c r="C15" s="58" t="s">
        <v>26</v>
      </c>
      <c r="D15" s="23">
        <f>(150-G15)/1000+F15</f>
        <v>81.0195</v>
      </c>
      <c r="E15" s="21">
        <f>A15</f>
        <v>11</v>
      </c>
      <c r="F15" s="42">
        <f>LARGE((T15:Y15),1)+LARGE((T15:Y15),2)+LARGE((T15:Y15),3)+LARGE((T15:Y15),4)</f>
        <v>81</v>
      </c>
      <c r="G15" s="43">
        <f>SUM(H15:K15)</f>
        <v>130.5</v>
      </c>
      <c r="H15" s="16">
        <f>MIN(N15:S15)</f>
        <v>32.480000000000004</v>
      </c>
      <c r="I15" s="16">
        <f>IF(COUNTIF(N15:S15,"=999")&lt;5,SMALL((N15:S15),2),0)</f>
        <v>32.49</v>
      </c>
      <c r="J15" s="16">
        <f>IF(COUNTIF(N15:S15,"=999")&lt;4,SMALL((N15:S15),3),0)</f>
        <v>32.6</v>
      </c>
      <c r="K15" s="16">
        <f>IF(COUNTIF(N15:S15,"=999")&lt;3,SMALL((N15:S15),4),0)</f>
        <v>32.93</v>
      </c>
      <c r="L15" s="16">
        <f>IF(COUNTIF(N15:S15,"=999")&lt;2,SMALL((N15:S15),5),0)</f>
        <v>33.03</v>
      </c>
      <c r="M15" s="16">
        <f>IF(COUNTIF(N15:S15,"=999")&lt;1,SMALL((N15:S15),5),0)</f>
        <v>0</v>
      </c>
      <c r="N15" s="16">
        <f>IF((Z15&gt;0),Z15,999)</f>
        <v>32.480000000000004</v>
      </c>
      <c r="O15" s="16">
        <f>IF((AB15&gt;0),AB15,999)</f>
        <v>32.49</v>
      </c>
      <c r="P15" s="16">
        <f>IF((AD15&gt;0),AD15,999)</f>
        <v>33.03</v>
      </c>
      <c r="Q15" s="16">
        <f>IF((AF15&gt;0),AF15,999)</f>
        <v>32.93</v>
      </c>
      <c r="R15" s="16">
        <f>IF((AH15&gt;0),AH15,999)</f>
        <v>999</v>
      </c>
      <c r="S15" s="16">
        <f>IF((AJ15&gt;0),AJ15,999)</f>
        <v>32.6</v>
      </c>
      <c r="T15" s="24">
        <f>AA15</f>
        <v>19</v>
      </c>
      <c r="U15" s="24">
        <f>AC15</f>
        <v>18</v>
      </c>
      <c r="V15" s="24">
        <f>AE15</f>
        <v>20</v>
      </c>
      <c r="W15" s="24">
        <f>AG15</f>
        <v>24</v>
      </c>
      <c r="X15" s="24">
        <f>AI15</f>
        <v>0</v>
      </c>
      <c r="Y15" s="45">
        <f>AK15</f>
        <v>16</v>
      </c>
      <c r="Z15" s="60">
        <f>VLOOKUP(B15,'[1]dvojboj'!$C$6:$H$39,5,FALSE)</f>
        <v>32.480000000000004</v>
      </c>
      <c r="AA15" s="67">
        <f>VLOOKUP(B15,'[1]dvojboj'!$C$6:$H$39,6,FALSE)</f>
        <v>19</v>
      </c>
      <c r="AB15" s="25">
        <f>VLOOKUP(B15,'[2]Sheet1'!$P$24:$R$87,3,FALSE)</f>
        <v>32.49</v>
      </c>
      <c r="AC15" s="63">
        <f>VLOOKUP(B15,'[2]Sheet1'!$P$24:$R$87,2,FALSE)</f>
        <v>18</v>
      </c>
      <c r="AD15" s="27">
        <f>VLOOKUP(B15,'[3]Dvojboj'!$J$3:$K$55,2,FALSE)</f>
        <v>33.03</v>
      </c>
      <c r="AE15" s="28">
        <f>VLOOKUP(B15,'[3]Dvojboj'!$J$3:$L$55,3,FALSE)</f>
        <v>20</v>
      </c>
      <c r="AF15" s="25">
        <f>VLOOKUP(B15,'[4]Vysledky_Dvojboj'!$O$4:$Q$46,2,FALSE)</f>
        <v>32.93</v>
      </c>
      <c r="AG15" s="26">
        <f>VLOOKUP(B15,'[4]Vysledky_Dvojboj'!$O$4:$Q$46,3,FALSE)</f>
        <v>24</v>
      </c>
      <c r="AH15" s="27"/>
      <c r="AI15" s="28"/>
      <c r="AJ15" s="25">
        <f>VLOOKUP(B15,'[6]List1'!$B$2:$F$75,5,FALSE)</f>
        <v>32.6</v>
      </c>
      <c r="AK15" s="63">
        <f>VLOOKUP(B15,'[6]List1'!$B$2:$G$75,6,FALSE)</f>
        <v>16</v>
      </c>
    </row>
    <row r="16" spans="1:37" ht="15.75">
      <c r="A16" s="21">
        <f>RANK(D16,$D$5:$D$166)</f>
        <v>12</v>
      </c>
      <c r="B16" s="59" t="s">
        <v>53</v>
      </c>
      <c r="C16" s="49" t="s">
        <v>26</v>
      </c>
      <c r="D16" s="23">
        <f>(150-G16)/1000+F16</f>
        <v>81.01696</v>
      </c>
      <c r="E16" s="21">
        <f>A16</f>
        <v>12</v>
      </c>
      <c r="F16" s="42">
        <f>LARGE((T16:Y16),1)+LARGE((T16:Y16),2)+LARGE((T16:Y16),3)+LARGE((T16:Y16),4)</f>
        <v>81</v>
      </c>
      <c r="G16" s="43">
        <f>SUM(H16:K16)</f>
        <v>133.04</v>
      </c>
      <c r="H16" s="16">
        <f>MIN(N16:S16)</f>
        <v>31.21</v>
      </c>
      <c r="I16" s="16">
        <f>IF(COUNTIF(N16:S16,"=999")&lt;5,SMALL((N16:S16),2),0)</f>
        <v>31.43</v>
      </c>
      <c r="J16" s="16">
        <f>IF(COUNTIF(N16:S16,"=999")&lt;4,SMALL((N16:S16),3),0)</f>
        <v>31.55</v>
      </c>
      <c r="K16" s="16">
        <f>IF(COUNTIF(N16:S16,"=999")&lt;3,SMALL((N16:S16),4),0)</f>
        <v>38.85</v>
      </c>
      <c r="L16" s="16">
        <f>IF(COUNTIF(N16:S16,"=999")&lt;2,SMALL((N16:S16),5),0)</f>
        <v>0</v>
      </c>
      <c r="M16" s="16">
        <f>IF(COUNTIF(N16:S16,"=999")&lt;1,SMALL((N16:S16),5),0)</f>
        <v>0</v>
      </c>
      <c r="N16" s="16">
        <f>IF((Z16&gt;0),Z16,999)</f>
        <v>31.43</v>
      </c>
      <c r="O16" s="16">
        <f>IF((AB16&gt;0),AB16,999)</f>
        <v>31.55</v>
      </c>
      <c r="P16" s="16">
        <f>IF((AD16&gt;0),AD16,999)</f>
        <v>38.85</v>
      </c>
      <c r="Q16" s="16">
        <f>IF((AF16&gt;0),AF16,999)</f>
        <v>999</v>
      </c>
      <c r="R16" s="16">
        <f>IF((AH16&gt;0),AH16,999)</f>
        <v>999</v>
      </c>
      <c r="S16" s="16">
        <f>IF((AJ16&gt;0),AJ16,999)</f>
        <v>31.21</v>
      </c>
      <c r="T16" s="24">
        <f>AA16</f>
        <v>29</v>
      </c>
      <c r="U16" s="24">
        <f>AC16</f>
        <v>27</v>
      </c>
      <c r="V16" s="24">
        <f>AE16</f>
        <v>3</v>
      </c>
      <c r="W16" s="24">
        <f>AG16</f>
        <v>0</v>
      </c>
      <c r="X16" s="24">
        <f>AI16</f>
        <v>0</v>
      </c>
      <c r="Y16" s="45">
        <f>AK16</f>
        <v>22</v>
      </c>
      <c r="Z16" s="60">
        <f>VLOOKUP(B16,'[1]dvojboj'!$C$6:$H$39,5,FALSE)</f>
        <v>31.43</v>
      </c>
      <c r="AA16" s="67">
        <f>VLOOKUP(B16,'[1]dvojboj'!$C$6:$H$39,6,FALSE)</f>
        <v>29</v>
      </c>
      <c r="AB16" s="25">
        <f>VLOOKUP(B16,'[2]Sheet1'!$P$24:$R$87,3,FALSE)</f>
        <v>31.55</v>
      </c>
      <c r="AC16" s="63">
        <f>VLOOKUP(B16,'[2]Sheet1'!$P$24:$R$87,2,FALSE)</f>
        <v>27</v>
      </c>
      <c r="AD16" s="27">
        <f>VLOOKUP(B16,'[3]Dvojboj'!$J$3:$K$55,2,FALSE)</f>
        <v>38.85</v>
      </c>
      <c r="AE16" s="28">
        <f>VLOOKUP(B16,'[3]Dvojboj'!$J$3:$L$55,3,FALSE)</f>
        <v>3</v>
      </c>
      <c r="AF16" s="25"/>
      <c r="AG16" s="26"/>
      <c r="AH16" s="27"/>
      <c r="AI16" s="28"/>
      <c r="AJ16" s="25">
        <f>VLOOKUP(B16,'[6]List1'!$B$2:$F$75,5,FALSE)</f>
        <v>31.21</v>
      </c>
      <c r="AK16" s="63">
        <f>VLOOKUP(B16,'[6]List1'!$B$2:$G$75,6,FALSE)</f>
        <v>22</v>
      </c>
    </row>
    <row r="17" spans="1:37" ht="15.75">
      <c r="A17" s="21">
        <f>RANK(D17,$D$5:$D$166)</f>
        <v>13</v>
      </c>
      <c r="B17" s="59" t="s">
        <v>34</v>
      </c>
      <c r="C17" s="49" t="s">
        <v>5</v>
      </c>
      <c r="D17" s="23">
        <f>(150-G17)/1000+F17</f>
        <v>79.05516</v>
      </c>
      <c r="E17" s="21">
        <f>A17</f>
        <v>13</v>
      </c>
      <c r="F17" s="42">
        <f>LARGE((T17:Y17),1)+LARGE((T17:Y17),2)+LARGE((T17:Y17),3)+LARGE((T17:Y17),4)</f>
        <v>79</v>
      </c>
      <c r="G17" s="43">
        <f>SUM(H17:K17)</f>
        <v>94.84</v>
      </c>
      <c r="H17" s="16">
        <f>MIN(N17:S17)</f>
        <v>30.94</v>
      </c>
      <c r="I17" s="16">
        <f>IF(COUNTIF(N17:S17,"=999")&lt;5,SMALL((N17:S17),2),0)</f>
        <v>31.62</v>
      </c>
      <c r="J17" s="16">
        <f>IF(COUNTIF(N17:S17,"=999")&lt;4,SMALL((N17:S17),3),0)</f>
        <v>32.28</v>
      </c>
      <c r="K17" s="16">
        <f>IF(COUNTIF(N17:S17,"=999")&lt;3,SMALL((N17:S17),4),0)</f>
        <v>0</v>
      </c>
      <c r="L17" s="16">
        <f>IF(COUNTIF(N17:S17,"=999")&lt;2,SMALL((N17:S17),5),0)</f>
        <v>0</v>
      </c>
      <c r="M17" s="16">
        <f>IF(COUNTIF(N17:S17,"=999")&lt;1,SMALL((N17:S17),5),0)</f>
        <v>0</v>
      </c>
      <c r="N17" s="16">
        <f>IF((Z17&gt;0),Z17,999)</f>
        <v>999</v>
      </c>
      <c r="O17" s="16">
        <f>IF((AB17&gt;0),AB17,999)</f>
        <v>31.62</v>
      </c>
      <c r="P17" s="16">
        <f>IF((AD17&gt;0),AD17,999)</f>
        <v>999</v>
      </c>
      <c r="Q17" s="16">
        <f>IF((AF17&gt;0),AF17,999)</f>
        <v>32.28</v>
      </c>
      <c r="R17" s="16">
        <f>IF((AH17&gt;0),AH17,999)</f>
        <v>999</v>
      </c>
      <c r="S17" s="16">
        <f>IF((AJ17&gt;0),AJ17,999)</f>
        <v>30.94</v>
      </c>
      <c r="T17" s="24">
        <f>AA17</f>
        <v>0</v>
      </c>
      <c r="U17" s="24">
        <f>AC17</f>
        <v>25</v>
      </c>
      <c r="V17" s="24">
        <f>AE17</f>
        <v>0</v>
      </c>
      <c r="W17" s="24">
        <f>AG17</f>
        <v>29</v>
      </c>
      <c r="X17" s="24">
        <f>AI17</f>
        <v>0</v>
      </c>
      <c r="Y17" s="45">
        <f>AK17</f>
        <v>25</v>
      </c>
      <c r="Z17" s="60"/>
      <c r="AA17" s="67"/>
      <c r="AB17" s="25">
        <f>VLOOKUP(B17,'[2]Sheet1'!$P$24:$R$87,3,FALSE)</f>
        <v>31.62</v>
      </c>
      <c r="AC17" s="63">
        <f>VLOOKUP(B17,'[2]Sheet1'!$P$24:$R$87,2,FALSE)</f>
        <v>25</v>
      </c>
      <c r="AD17" s="27"/>
      <c r="AE17" s="28"/>
      <c r="AF17" s="25">
        <f>VLOOKUP(B17,'[4]Vysledky_Dvojboj'!$O$4:$Q$46,2,FALSE)</f>
        <v>32.28</v>
      </c>
      <c r="AG17" s="26">
        <f>VLOOKUP(B17,'[4]Vysledky_Dvojboj'!$O$4:$Q$46,3,FALSE)</f>
        <v>29</v>
      </c>
      <c r="AH17" s="27"/>
      <c r="AI17" s="28"/>
      <c r="AJ17" s="25">
        <f>VLOOKUP(B17,'[6]List1'!$B$2:$F$75,5,FALSE)</f>
        <v>30.94</v>
      </c>
      <c r="AK17" s="63">
        <f>VLOOKUP(B17,'[6]List1'!$B$2:$G$75,6,FALSE)</f>
        <v>25</v>
      </c>
    </row>
    <row r="18" spans="1:37" ht="15.75">
      <c r="A18" s="21">
        <f>RANK(D18,$D$5:$D$166)</f>
        <v>14</v>
      </c>
      <c r="B18" s="9" t="s">
        <v>106</v>
      </c>
      <c r="C18" s="1" t="s">
        <v>2</v>
      </c>
      <c r="D18" s="53">
        <f>(150-G18)/1000+F18</f>
        <v>71.01825</v>
      </c>
      <c r="E18" s="21">
        <f>A18</f>
        <v>14</v>
      </c>
      <c r="F18" s="42">
        <f>LARGE((T18:Y18),1)+LARGE((T18:Y18),2)+LARGE((T18:Y18),3)+LARGE((T18:Y18),4)</f>
        <v>71</v>
      </c>
      <c r="G18" s="43">
        <f>SUM(H18:K18)</f>
        <v>131.75</v>
      </c>
      <c r="H18" s="16">
        <f>MIN(N18:S18)</f>
        <v>30.6</v>
      </c>
      <c r="I18" s="16">
        <f>IF(COUNTIF(N18:S18,"=999")&lt;5,SMALL((N18:S18),2),0)</f>
        <v>31.41</v>
      </c>
      <c r="J18" s="16">
        <f>IF(COUNTIF(N18:S18,"=999")&lt;4,SMALL((N18:S18),3),0)</f>
        <v>33.07</v>
      </c>
      <c r="K18" s="16">
        <f>IF(COUNTIF(N18:S18,"=999")&lt;3,SMALL((N18:S18),4),0)</f>
        <v>36.67</v>
      </c>
      <c r="L18" s="16">
        <f>IF(COUNTIF(N18:S18,"=999")&lt;2,SMALL((N18:S18),5),0)</f>
        <v>0</v>
      </c>
      <c r="M18" s="16">
        <f>IF(COUNTIF(N18:S18,"=999")&lt;1,SMALL((N18:S18),5),0)</f>
        <v>0</v>
      </c>
      <c r="N18" s="16">
        <f>IF((Z18&gt;0),Z18,999)</f>
        <v>999</v>
      </c>
      <c r="O18" s="16">
        <f>IF((AB18&gt;0),AB18,999)</f>
        <v>36.67</v>
      </c>
      <c r="P18" s="16">
        <f>IF((AD18&gt;0),AD18,999)</f>
        <v>33.07</v>
      </c>
      <c r="Q18" s="16">
        <f>IF((AF18&gt;0),AF18,999)</f>
        <v>999</v>
      </c>
      <c r="R18" s="16">
        <f>IF((AH18&gt;0),AH18,999)</f>
        <v>31.41</v>
      </c>
      <c r="S18" s="16">
        <f>IF((AJ18&gt;0),AJ18,999)</f>
        <v>30.6</v>
      </c>
      <c r="T18" s="24">
        <f>AA18</f>
        <v>0</v>
      </c>
      <c r="U18" s="24">
        <f>AC18</f>
        <v>0</v>
      </c>
      <c r="V18" s="24">
        <f>AE18</f>
        <v>19</v>
      </c>
      <c r="W18" s="24">
        <f>AG18</f>
        <v>0</v>
      </c>
      <c r="X18" s="24">
        <f>AI18</f>
        <v>25</v>
      </c>
      <c r="Y18" s="45">
        <f>AK18</f>
        <v>27</v>
      </c>
      <c r="Z18" s="60"/>
      <c r="AA18" s="67"/>
      <c r="AB18" s="25">
        <f>VLOOKUP(B18,'[2]Sheet1'!$P$24:$R$87,3,FALSE)</f>
        <v>36.67</v>
      </c>
      <c r="AC18" s="63">
        <f>VLOOKUP(B18,'[2]Sheet1'!$P$24:$R$87,2,FALSE)</f>
        <v>0</v>
      </c>
      <c r="AD18" s="27">
        <f>VLOOKUP(B18,'[3]Dvojboj'!$J$3:$K$55,2,FALSE)</f>
        <v>33.07</v>
      </c>
      <c r="AE18" s="28">
        <f>VLOOKUP(B18,'[3]Dvojboj'!$J$3:$L$55,3,FALSE)</f>
        <v>19</v>
      </c>
      <c r="AF18" s="25"/>
      <c r="AG18" s="26"/>
      <c r="AH18" s="27">
        <f>VLOOKUP(B18,'[5]Dvojboj tisk'!$B$9:$P$62,15,FALSE)</f>
        <v>31.41</v>
      </c>
      <c r="AI18" s="28">
        <f>VLOOKUP(B18,'[5]Dvojboj tisk'!$B$9:$R$62,17,FALSE)</f>
        <v>25</v>
      </c>
      <c r="AJ18" s="25">
        <f>VLOOKUP(B18,'[6]List1'!$B$2:$F$75,5,FALSE)</f>
        <v>30.6</v>
      </c>
      <c r="AK18" s="63">
        <f>VLOOKUP(B18,'[6]List1'!$B$2:$G$75,6,FALSE)</f>
        <v>27</v>
      </c>
    </row>
    <row r="19" spans="1:37" ht="15.75">
      <c r="A19" s="21">
        <f>RANK(D19,$D$5:$D$166)</f>
        <v>15</v>
      </c>
      <c r="B19" s="59" t="s">
        <v>40</v>
      </c>
      <c r="C19" s="1" t="s">
        <v>59</v>
      </c>
      <c r="D19" s="23">
        <f>(150-G19)/1000+F19</f>
        <v>71.01746</v>
      </c>
      <c r="E19" s="21">
        <f>A19</f>
        <v>15</v>
      </c>
      <c r="F19" s="42">
        <f>LARGE((T19:Y19),1)+LARGE((T19:Y19),2)+LARGE((T19:Y19),3)+LARGE((T19:Y19),4)</f>
        <v>71</v>
      </c>
      <c r="G19" s="43">
        <f>SUM(H19:K19)</f>
        <v>132.54</v>
      </c>
      <c r="H19" s="16">
        <f>MIN(N19:S19)</f>
        <v>32.64</v>
      </c>
      <c r="I19" s="16">
        <f>IF(COUNTIF(N19:S19,"=999")&lt;5,SMALL((N19:S19),2),0)</f>
        <v>32.89</v>
      </c>
      <c r="J19" s="16">
        <f>IF(COUNTIF(N19:S19,"=999")&lt;4,SMALL((N19:S19),3),0)</f>
        <v>33.28</v>
      </c>
      <c r="K19" s="16">
        <f>IF(COUNTIF(N19:S19,"=999")&lt;3,SMALL((N19:S19),4),0)</f>
        <v>33.73</v>
      </c>
      <c r="L19" s="16">
        <f>IF(COUNTIF(N19:S19,"=999")&lt;2,SMALL((N19:S19),5),0)</f>
        <v>0</v>
      </c>
      <c r="M19" s="16">
        <f>IF(COUNTIF(N19:S19,"=999")&lt;1,SMALL((N19:S19),5),0)</f>
        <v>0</v>
      </c>
      <c r="N19" s="16">
        <f>IF((Z19&gt;0),Z19,999)</f>
        <v>999</v>
      </c>
      <c r="O19" s="16">
        <f>IF((AB19&gt;0),AB19,999)</f>
        <v>32.89</v>
      </c>
      <c r="P19" s="16">
        <f>IF((AD19&gt;0),AD19,999)</f>
        <v>33.28</v>
      </c>
      <c r="Q19" s="16">
        <f>IF((AF19&gt;0),AF19,999)</f>
        <v>32.64</v>
      </c>
      <c r="R19" s="16">
        <f>IF((AH19&gt;0),AH19,999)</f>
        <v>33.73</v>
      </c>
      <c r="S19" s="16">
        <f>IF((AJ19&gt;0),AJ19,999)</f>
        <v>999</v>
      </c>
      <c r="T19" s="24">
        <f>AA19</f>
        <v>0</v>
      </c>
      <c r="U19" s="24">
        <f>AC19</f>
        <v>16</v>
      </c>
      <c r="V19" s="24">
        <f>AE19</f>
        <v>17</v>
      </c>
      <c r="W19" s="24">
        <f>AG19</f>
        <v>27</v>
      </c>
      <c r="X19" s="24">
        <f>AI19</f>
        <v>11</v>
      </c>
      <c r="Y19" s="45">
        <f>AK19</f>
        <v>0</v>
      </c>
      <c r="Z19" s="60"/>
      <c r="AA19" s="67"/>
      <c r="AB19" s="25">
        <f>VLOOKUP(B19,'[2]Sheet1'!$P$24:$R$87,3,FALSE)</f>
        <v>32.89</v>
      </c>
      <c r="AC19" s="63">
        <f>VLOOKUP(B19,'[2]Sheet1'!$P$24:$R$87,2,FALSE)</f>
        <v>16</v>
      </c>
      <c r="AD19" s="27">
        <f>VLOOKUP(B19,'[3]Dvojboj'!$J$3:$K$55,2,FALSE)</f>
        <v>33.28</v>
      </c>
      <c r="AE19" s="28">
        <f>VLOOKUP(B19,'[3]Dvojboj'!$J$3:$L$55,3,FALSE)</f>
        <v>17</v>
      </c>
      <c r="AF19" s="25">
        <f>VLOOKUP(B19,'[4]Vysledky_Dvojboj'!$O$4:$Q$46,2,FALSE)</f>
        <v>32.64</v>
      </c>
      <c r="AG19" s="26">
        <f>VLOOKUP(B19,'[4]Vysledky_Dvojboj'!$O$4:$Q$46,3,FALSE)</f>
        <v>27</v>
      </c>
      <c r="AH19" s="27">
        <f>VLOOKUP(B19,'[5]Dvojboj tisk'!$B$9:$P$62,15,FALSE)</f>
        <v>33.73</v>
      </c>
      <c r="AI19" s="28">
        <f>VLOOKUP(B19,'[5]Dvojboj tisk'!$B$9:$R$62,17,FALSE)</f>
        <v>11</v>
      </c>
      <c r="AJ19" s="25"/>
      <c r="AK19" s="63"/>
    </row>
    <row r="20" spans="1:37" ht="15.75">
      <c r="A20" s="21">
        <f>RANK(D20,$D$5:$D$166)</f>
        <v>16</v>
      </c>
      <c r="B20" s="49" t="s">
        <v>51</v>
      </c>
      <c r="C20" s="49" t="s">
        <v>2</v>
      </c>
      <c r="D20" s="37">
        <f>(150-G20)/1000+F20</f>
        <v>69.0186</v>
      </c>
      <c r="E20" s="21">
        <f>A20</f>
        <v>16</v>
      </c>
      <c r="F20" s="42">
        <f>LARGE((T20:Y20),1)+LARGE((T20:Y20),2)+LARGE((T20:Y20),3)+LARGE((T20:Y20),4)</f>
        <v>69</v>
      </c>
      <c r="G20" s="43">
        <f>SUM(H20:K20)</f>
        <v>131.4</v>
      </c>
      <c r="H20" s="16">
        <f>MIN(N20:S20)</f>
        <v>32.38</v>
      </c>
      <c r="I20" s="16">
        <f>IF(COUNTIF(N20:S20,"=999")&lt;5,SMALL((N20:S20),2),0)</f>
        <v>32.88</v>
      </c>
      <c r="J20" s="16">
        <f>IF(COUNTIF(N20:S20,"=999")&lt;4,SMALL((N20:S20),3),0)</f>
        <v>32.95</v>
      </c>
      <c r="K20" s="16">
        <f>IF(COUNTIF(N20:S20,"=999")&lt;3,SMALL((N20:S20),4),0)</f>
        <v>33.19</v>
      </c>
      <c r="L20" s="16">
        <f>IF(COUNTIF(N20:S20,"=999")&lt;2,SMALL((N20:S20),5),0)</f>
        <v>0</v>
      </c>
      <c r="M20" s="16">
        <f>IF(COUNTIF(N20:S20,"=999")&lt;1,SMALL((N20:S20),5),0)</f>
        <v>0</v>
      </c>
      <c r="N20" s="16">
        <f>IF((Z20&gt;0),Z20,999)</f>
        <v>999</v>
      </c>
      <c r="O20" s="16">
        <f>IF((AB20&gt;0),AB20,999)</f>
        <v>33.19</v>
      </c>
      <c r="P20" s="16">
        <f>IF((AD20&gt;0),AD20,999)</f>
        <v>32.95</v>
      </c>
      <c r="Q20" s="16">
        <f>IF((AF20&gt;0),AF20,999)</f>
        <v>999</v>
      </c>
      <c r="R20" s="16">
        <f>IF((AH20&gt;0),AH20,999)</f>
        <v>32.88</v>
      </c>
      <c r="S20" s="16">
        <f>IF((AJ20&gt;0),AJ20,999)</f>
        <v>32.38</v>
      </c>
      <c r="T20" s="24">
        <f>AA20</f>
        <v>0</v>
      </c>
      <c r="U20" s="24">
        <f>AC20</f>
        <v>15</v>
      </c>
      <c r="V20" s="24">
        <f>AE20</f>
        <v>21</v>
      </c>
      <c r="W20" s="24">
        <f>AG20</f>
        <v>0</v>
      </c>
      <c r="X20" s="24">
        <f>AI20</f>
        <v>16</v>
      </c>
      <c r="Y20" s="45">
        <f>AK20</f>
        <v>17</v>
      </c>
      <c r="Z20" s="60"/>
      <c r="AA20" s="67"/>
      <c r="AB20" s="25">
        <f>VLOOKUP(B20,'[2]Sheet1'!$P$24:$R$87,3,FALSE)</f>
        <v>33.19</v>
      </c>
      <c r="AC20" s="63">
        <f>VLOOKUP(B20,'[2]Sheet1'!$P$24:$R$87,2,FALSE)</f>
        <v>15</v>
      </c>
      <c r="AD20" s="27">
        <f>VLOOKUP(B20,'[3]Dvojboj'!$J$3:$K$55,2,FALSE)</f>
        <v>32.95</v>
      </c>
      <c r="AE20" s="28">
        <f>VLOOKUP(B20,'[3]Dvojboj'!$J$3:$L$55,3,FALSE)</f>
        <v>21</v>
      </c>
      <c r="AF20" s="25"/>
      <c r="AG20" s="26"/>
      <c r="AH20" s="27">
        <f>VLOOKUP(B20,'[5]Dvojboj tisk'!$B$9:$P$62,15,FALSE)</f>
        <v>32.88</v>
      </c>
      <c r="AI20" s="28">
        <f>VLOOKUP(B20,'[5]Dvojboj tisk'!$B$9:$R$62,17,FALSE)</f>
        <v>16</v>
      </c>
      <c r="AJ20" s="25">
        <f>VLOOKUP(B20,'[6]List1'!$B$2:$F$75,5,FALSE)</f>
        <v>32.38</v>
      </c>
      <c r="AK20" s="63">
        <f>VLOOKUP(B20,'[6]List1'!$B$2:$G$75,6,FALSE)</f>
        <v>17</v>
      </c>
    </row>
    <row r="21" spans="1:37" ht="15.75">
      <c r="A21" s="21">
        <f>RANK(D21,$D$5:$D$166)</f>
        <v>17</v>
      </c>
      <c r="B21" s="49" t="s">
        <v>46</v>
      </c>
      <c r="C21" s="49" t="s">
        <v>58</v>
      </c>
      <c r="D21" s="53">
        <f>(150-G21)/1000+F21</f>
        <v>67.05128</v>
      </c>
      <c r="E21" s="21">
        <f>A21</f>
        <v>17</v>
      </c>
      <c r="F21" s="42">
        <f>LARGE((T21:Y21),1)+LARGE((T21:Y21),2)+LARGE((T21:Y21),3)+LARGE((T21:Y21),4)</f>
        <v>67</v>
      </c>
      <c r="G21" s="43">
        <f>SUM(H21:K21)</f>
        <v>98.72</v>
      </c>
      <c r="H21" s="16">
        <f>MIN(N21:S21)</f>
        <v>32.15</v>
      </c>
      <c r="I21" s="16">
        <f>IF(COUNTIF(N21:S21,"=999")&lt;5,SMALL((N21:S21),2),0)</f>
        <v>32.59</v>
      </c>
      <c r="J21" s="16">
        <f>IF(COUNTIF(N21:S21,"=999")&lt;4,SMALL((N21:S21),3),0)</f>
        <v>33.98</v>
      </c>
      <c r="K21" s="16">
        <f>IF(COUNTIF(N21:S21,"=999")&lt;3,SMALL((N21:S21),4),0)</f>
        <v>0</v>
      </c>
      <c r="L21" s="16">
        <f>IF(COUNTIF(N21:S21,"=999")&lt;2,SMALL((N21:S21),5),0)</f>
        <v>0</v>
      </c>
      <c r="M21" s="16">
        <f>IF(COUNTIF(N21:S21,"=999")&lt;1,SMALL((N21:S21),5),0)</f>
        <v>0</v>
      </c>
      <c r="N21" s="16">
        <f>IF((Z21&gt;0),Z21,999)</f>
        <v>32.15</v>
      </c>
      <c r="O21" s="16">
        <f>IF((AB21&gt;0),AB21,999)</f>
        <v>999</v>
      </c>
      <c r="P21" s="16">
        <f>IF((AD21&gt;0),AD21,999)</f>
        <v>32.59</v>
      </c>
      <c r="Q21" s="16">
        <f>IF((AF21&gt;0),AF21,999)</f>
        <v>33.98</v>
      </c>
      <c r="R21" s="16">
        <f>IF((AH21&gt;0),AH21,999)</f>
        <v>999</v>
      </c>
      <c r="S21" s="16">
        <f>IF((AJ21&gt;0),AJ21,999)</f>
        <v>999</v>
      </c>
      <c r="T21" s="24">
        <f>AA21</f>
        <v>22</v>
      </c>
      <c r="U21" s="24">
        <f>AC21</f>
        <v>0</v>
      </c>
      <c r="V21" s="24">
        <f>AE21</f>
        <v>25</v>
      </c>
      <c r="W21" s="24">
        <f>AG21</f>
        <v>20</v>
      </c>
      <c r="X21" s="24">
        <f>AI21</f>
        <v>0</v>
      </c>
      <c r="Y21" s="45">
        <f>AK21</f>
        <v>0</v>
      </c>
      <c r="Z21" s="60">
        <f>VLOOKUP(B21,'[1]dvojboj'!$C$6:$H$39,5,FALSE)</f>
        <v>32.15</v>
      </c>
      <c r="AA21" s="67">
        <f>VLOOKUP(B21,'[1]dvojboj'!$C$6:$H$39,6,FALSE)</f>
        <v>22</v>
      </c>
      <c r="AB21" s="25"/>
      <c r="AC21" s="63"/>
      <c r="AD21" s="27">
        <f>VLOOKUP(B21,'[3]Dvojboj'!$J$3:$K$55,2,FALSE)</f>
        <v>32.59</v>
      </c>
      <c r="AE21" s="28">
        <f>VLOOKUP(B21,'[3]Dvojboj'!$J$3:$L$55,3,FALSE)</f>
        <v>25</v>
      </c>
      <c r="AF21" s="25">
        <f>VLOOKUP(B21,'[4]Vysledky_Dvojboj'!$O$4:$Q$46,2,FALSE)</f>
        <v>33.98</v>
      </c>
      <c r="AG21" s="26">
        <f>VLOOKUP(B21,'[4]Vysledky_Dvojboj'!$O$4:$Q$46,3,FALSE)</f>
        <v>20</v>
      </c>
      <c r="AH21" s="27"/>
      <c r="AI21" s="28"/>
      <c r="AJ21" s="25"/>
      <c r="AK21" s="63"/>
    </row>
    <row r="22" spans="1:37" ht="15.75">
      <c r="A22" s="21">
        <f>RANK(D22,$D$5:$D$166)</f>
        <v>18</v>
      </c>
      <c r="B22" s="59" t="s">
        <v>32</v>
      </c>
      <c r="C22" s="49" t="s">
        <v>5</v>
      </c>
      <c r="D22" s="23">
        <f>(150-G22)/1000+F22</f>
        <v>65.01649</v>
      </c>
      <c r="E22" s="21">
        <f>A22</f>
        <v>18</v>
      </c>
      <c r="F22" s="42">
        <f>LARGE((T22:Y22),1)+LARGE((T22:Y22),2)+LARGE((T22:Y22),3)+LARGE((T22:Y22),4)</f>
        <v>65</v>
      </c>
      <c r="G22" s="43">
        <f>SUM(H22:K22)</f>
        <v>133.51</v>
      </c>
      <c r="H22" s="16">
        <f>MIN(N22:S22)</f>
        <v>32.73</v>
      </c>
      <c r="I22" s="16">
        <f>IF(COUNTIF(N22:S22,"=999")&lt;5,SMALL((N22:S22),2),0)</f>
        <v>32.84</v>
      </c>
      <c r="J22" s="16">
        <f>IF(COUNTIF(N22:S22,"=999")&lt;4,SMALL((N22:S22),3),0)</f>
        <v>33.31</v>
      </c>
      <c r="K22" s="16">
        <f>IF(COUNTIF(N22:S22,"=999")&lt;3,SMALL((N22:S22),4),0)</f>
        <v>34.63</v>
      </c>
      <c r="L22" s="16">
        <f>IF(COUNTIF(N22:S22,"=999")&lt;2,SMALL((N22:S22),5),0)</f>
        <v>37.75</v>
      </c>
      <c r="M22" s="16">
        <f>IF(COUNTIF(N22:S22,"=999")&lt;1,SMALL((N22:S22),5),0)</f>
        <v>0</v>
      </c>
      <c r="N22" s="16">
        <f>IF((Z22&gt;0),Z22,999)</f>
        <v>33.31</v>
      </c>
      <c r="O22" s="16">
        <f>IF((AB22&gt;0),AB22,999)</f>
        <v>34.63</v>
      </c>
      <c r="P22" s="16">
        <f>IF((AD22&gt;0),AD22,999)</f>
        <v>999</v>
      </c>
      <c r="Q22" s="16">
        <f>IF((AF22&gt;0),AF22,999)</f>
        <v>32.84</v>
      </c>
      <c r="R22" s="16">
        <f>IF((AH22&gt;0),AH22,999)</f>
        <v>32.73</v>
      </c>
      <c r="S22" s="16">
        <f>IF((AJ22&gt;0),AJ22,999)</f>
        <v>37.75</v>
      </c>
      <c r="T22" s="24">
        <f>AA22</f>
        <v>13</v>
      </c>
      <c r="U22" s="24">
        <f>AC22</f>
        <v>9</v>
      </c>
      <c r="V22" s="24">
        <f>AE22</f>
        <v>0</v>
      </c>
      <c r="W22" s="24">
        <f>AG22</f>
        <v>25</v>
      </c>
      <c r="X22" s="24">
        <f>AI22</f>
        <v>18</v>
      </c>
      <c r="Y22" s="45">
        <f>AK22</f>
        <v>0</v>
      </c>
      <c r="Z22" s="60">
        <f>VLOOKUP(B22,'[1]dvojboj'!$C$6:$H$39,5,FALSE)</f>
        <v>33.31</v>
      </c>
      <c r="AA22" s="67">
        <f>VLOOKUP(B22,'[1]dvojboj'!$C$6:$H$39,6,FALSE)</f>
        <v>13</v>
      </c>
      <c r="AB22" s="25">
        <f>VLOOKUP(B22,'[2]Sheet1'!$P$24:$R$87,3,FALSE)</f>
        <v>34.63</v>
      </c>
      <c r="AC22" s="63">
        <f>VLOOKUP(B22,'[2]Sheet1'!$P$24:$R$87,2,FALSE)</f>
        <v>9</v>
      </c>
      <c r="AD22" s="27"/>
      <c r="AE22" s="28"/>
      <c r="AF22" s="25">
        <f>VLOOKUP(B22,'[4]Vysledky_Dvojboj'!$O$4:$Q$46,2,FALSE)</f>
        <v>32.84</v>
      </c>
      <c r="AG22" s="26">
        <f>VLOOKUP(B22,'[4]Vysledky_Dvojboj'!$O$4:$Q$46,3,FALSE)</f>
        <v>25</v>
      </c>
      <c r="AH22" s="27">
        <f>VLOOKUP(B22,'[5]Dvojboj tisk'!$B$9:$P$62,15,FALSE)</f>
        <v>32.73</v>
      </c>
      <c r="AI22" s="28">
        <f>VLOOKUP(B22,'[5]Dvojboj tisk'!$B$9:$R$62,17,FALSE)</f>
        <v>18</v>
      </c>
      <c r="AJ22" s="25">
        <f>VLOOKUP(B22,'[6]List1'!$B$2:$F$75,5,FALSE)</f>
        <v>37.75</v>
      </c>
      <c r="AK22" s="63">
        <f>VLOOKUP(B22,'[6]List1'!$B$2:$G$75,6,FALSE)</f>
        <v>0</v>
      </c>
    </row>
    <row r="23" spans="1:37" ht="15.75">
      <c r="A23" s="21">
        <f>RANK(D23,$D$5:$D$166)</f>
        <v>19</v>
      </c>
      <c r="B23" s="59" t="s">
        <v>52</v>
      </c>
      <c r="C23" s="1" t="s">
        <v>3</v>
      </c>
      <c r="D23" s="23">
        <f>(150-G23)/1000+F23</f>
        <v>65.01572</v>
      </c>
      <c r="E23" s="21">
        <f>A23</f>
        <v>19</v>
      </c>
      <c r="F23" s="42">
        <f>LARGE((T23:Y23),1)+LARGE((T23:Y23),2)+LARGE((T23:Y23),3)+LARGE((T23:Y23),4)</f>
        <v>65</v>
      </c>
      <c r="G23" s="43">
        <f>SUM(H23:K23)</f>
        <v>134.28</v>
      </c>
      <c r="H23" s="16">
        <f>MIN(N23:S23)</f>
        <v>32.74</v>
      </c>
      <c r="I23" s="16">
        <f>IF(COUNTIF(N23:S23,"=999")&lt;5,SMALL((N23:S23),2),0)</f>
        <v>33.13</v>
      </c>
      <c r="J23" s="16">
        <f>IF(COUNTIF(N23:S23,"=999")&lt;4,SMALL((N23:S23),3),0)</f>
        <v>34.12</v>
      </c>
      <c r="K23" s="16">
        <f>IF(COUNTIF(N23:S23,"=999")&lt;3,SMALL((N23:S23),4),0)</f>
        <v>34.29</v>
      </c>
      <c r="L23" s="16">
        <f>IF(COUNTIF(N23:S23,"=999")&lt;2,SMALL((N23:S23),5),0)</f>
        <v>0</v>
      </c>
      <c r="M23" s="16">
        <f>IF(COUNTIF(N23:S23,"=999")&lt;1,SMALL((N23:S23),5),0)</f>
        <v>0</v>
      </c>
      <c r="N23" s="16">
        <f>IF((Z23&gt;0),Z23,999)</f>
        <v>999</v>
      </c>
      <c r="O23" s="16">
        <f>IF((AB23&gt;0),AB23,999)</f>
        <v>34.12</v>
      </c>
      <c r="P23" s="16">
        <f>IF((AD23&gt;0),AD23,999)</f>
        <v>32.74</v>
      </c>
      <c r="Q23" s="16">
        <f>IF((AF23&gt;0),AF23,999)</f>
        <v>34.29</v>
      </c>
      <c r="R23" s="16">
        <f>IF((AH23&gt;0),AH23,999)</f>
        <v>33.13</v>
      </c>
      <c r="S23" s="16">
        <f>IF((AJ23&gt;0),AJ23,999)</f>
        <v>999</v>
      </c>
      <c r="T23" s="24">
        <f>AA23</f>
        <v>0</v>
      </c>
      <c r="U23" s="24">
        <f>AC23</f>
        <v>11</v>
      </c>
      <c r="V23" s="24">
        <f>AE23</f>
        <v>23</v>
      </c>
      <c r="W23" s="24">
        <f>AG23</f>
        <v>17</v>
      </c>
      <c r="X23" s="24">
        <f>AI23</f>
        <v>14</v>
      </c>
      <c r="Y23" s="45">
        <f>AK23</f>
        <v>0</v>
      </c>
      <c r="Z23" s="60"/>
      <c r="AA23" s="67"/>
      <c r="AB23" s="25">
        <f>VLOOKUP(B23,'[2]Sheet1'!$P$24:$R$87,3,FALSE)</f>
        <v>34.12</v>
      </c>
      <c r="AC23" s="63">
        <f>VLOOKUP(B23,'[2]Sheet1'!$P$24:$R$87,2,FALSE)</f>
        <v>11</v>
      </c>
      <c r="AD23" s="27">
        <f>VLOOKUP(B23,'[3]Dvojboj'!$J$3:$K$55,2,FALSE)</f>
        <v>32.74</v>
      </c>
      <c r="AE23" s="28">
        <f>VLOOKUP(B23,'[3]Dvojboj'!$J$3:$L$55,3,FALSE)</f>
        <v>23</v>
      </c>
      <c r="AF23" s="25">
        <f>VLOOKUP(B23,'[4]Vysledky_Dvojboj'!$O$4:$Q$46,2,FALSE)</f>
        <v>34.29</v>
      </c>
      <c r="AG23" s="26">
        <f>VLOOKUP(B23,'[4]Vysledky_Dvojboj'!$O$4:$Q$46,3,FALSE)</f>
        <v>17</v>
      </c>
      <c r="AH23" s="27">
        <f>VLOOKUP(B23,'[5]Dvojboj tisk'!$B$9:$P$62,15,FALSE)</f>
        <v>33.13</v>
      </c>
      <c r="AI23" s="28">
        <f>VLOOKUP(B23,'[5]Dvojboj tisk'!$B$9:$R$62,17,FALSE)</f>
        <v>14</v>
      </c>
      <c r="AJ23" s="25"/>
      <c r="AK23" s="63"/>
    </row>
    <row r="24" spans="1:37" ht="15.75">
      <c r="A24" s="21">
        <f>RANK(D24,$D$5:$D$166)</f>
        <v>20</v>
      </c>
      <c r="B24" s="59" t="s">
        <v>183</v>
      </c>
      <c r="C24" s="49" t="s">
        <v>2</v>
      </c>
      <c r="D24" s="23">
        <f>(150-G24)/1000+F24</f>
        <v>64.08882</v>
      </c>
      <c r="E24" s="21">
        <f>A24</f>
        <v>20</v>
      </c>
      <c r="F24" s="42">
        <f>LARGE((T24:Y24),1)+LARGE((T24:Y24),2)+LARGE((T24:Y24),3)+LARGE((T24:Y24),4)</f>
        <v>64</v>
      </c>
      <c r="G24" s="43">
        <f>SUM(H24:K24)</f>
        <v>61.18</v>
      </c>
      <c r="H24" s="16">
        <f>MIN(N24:S24)</f>
        <v>30.1</v>
      </c>
      <c r="I24" s="16">
        <f>IF(COUNTIF(N24:S24,"=999")&lt;5,SMALL((N24:S24),2),0)</f>
        <v>31.08</v>
      </c>
      <c r="J24" s="16">
        <f>IF(COUNTIF(N24:S24,"=999")&lt;4,SMALL((N24:S24),3),0)</f>
        <v>0</v>
      </c>
      <c r="K24" s="16">
        <f>IF(COUNTIF(N24:S24,"=999")&lt;3,SMALL((N24:S24),4),0)</f>
        <v>0</v>
      </c>
      <c r="L24" s="16">
        <f>IF(COUNTIF(N24:S24,"=999")&lt;2,SMALL((N24:S24),5),0)</f>
        <v>0</v>
      </c>
      <c r="M24" s="16">
        <f>IF(COUNTIF(N24:S24,"=999")&lt;1,SMALL((N24:S24),5),0)</f>
        <v>0</v>
      </c>
      <c r="N24" s="16">
        <f>IF((Z24&gt;0),Z24,999)</f>
        <v>999</v>
      </c>
      <c r="O24" s="16">
        <f>IF((AB24&gt;0),AB24,999)</f>
        <v>999</v>
      </c>
      <c r="P24" s="16">
        <f>IF((AD24&gt;0),AD24,999)</f>
        <v>999</v>
      </c>
      <c r="Q24" s="16">
        <f>IF((AF24&gt;0),AF24,999)</f>
        <v>999</v>
      </c>
      <c r="R24" s="16">
        <f>IF((AH24&gt;0),AH24,999)</f>
        <v>31.08</v>
      </c>
      <c r="S24" s="16">
        <f>IF((AJ24&gt;0),AJ24,999)</f>
        <v>30.1</v>
      </c>
      <c r="T24" s="24">
        <f>AA24</f>
        <v>0</v>
      </c>
      <c r="U24" s="24">
        <f>AC24</f>
        <v>0</v>
      </c>
      <c r="V24" s="24">
        <f>AE24</f>
        <v>0</v>
      </c>
      <c r="W24" s="24">
        <f>AG24</f>
        <v>0</v>
      </c>
      <c r="X24" s="24">
        <f>AI24</f>
        <v>29</v>
      </c>
      <c r="Y24" s="45">
        <f>AK24</f>
        <v>35</v>
      </c>
      <c r="Z24" s="60"/>
      <c r="AA24" s="67"/>
      <c r="AB24" s="25"/>
      <c r="AC24" s="63"/>
      <c r="AD24" s="27"/>
      <c r="AE24" s="28"/>
      <c r="AF24" s="25"/>
      <c r="AG24" s="26"/>
      <c r="AH24" s="27">
        <f>VLOOKUP(B24,'[5]Dvojboj tisk'!$B$9:$P$62,15,FALSE)</f>
        <v>31.08</v>
      </c>
      <c r="AI24" s="28">
        <f>VLOOKUP(B24,'[5]Dvojboj tisk'!$B$9:$R$62,17,FALSE)</f>
        <v>29</v>
      </c>
      <c r="AJ24" s="25">
        <f>VLOOKUP(B24,'[6]List1'!$B$2:$F$75,5,FALSE)</f>
        <v>30.1</v>
      </c>
      <c r="AK24" s="63">
        <f>VLOOKUP(B24,'[6]List1'!$B$2:$G$75,6,FALSE)</f>
        <v>35</v>
      </c>
    </row>
    <row r="25" spans="1:37" ht="15.75">
      <c r="A25" s="21">
        <f>RANK(D25,$D$5:$D$166)</f>
        <v>21</v>
      </c>
      <c r="B25" s="59" t="s">
        <v>37</v>
      </c>
      <c r="C25" s="1" t="s">
        <v>8</v>
      </c>
      <c r="D25" s="37">
        <f>(150-G25)/1000+F25</f>
        <v>64.05389</v>
      </c>
      <c r="E25" s="21">
        <f>A25</f>
        <v>21</v>
      </c>
      <c r="F25" s="42">
        <f>LARGE((T25:Y25),1)+LARGE((T25:Y25),2)+LARGE((T25:Y25),3)+LARGE((T25:Y25),4)</f>
        <v>64</v>
      </c>
      <c r="G25" s="43">
        <f>SUM(H25:K25)</f>
        <v>96.11000000000001</v>
      </c>
      <c r="H25" s="16">
        <f>MIN(N25:S25)</f>
        <v>31.81</v>
      </c>
      <c r="I25" s="16">
        <f>IF(COUNTIF(N25:S25,"=999")&lt;5,SMALL((N25:S25),2),0)</f>
        <v>32.06</v>
      </c>
      <c r="J25" s="16">
        <f>IF(COUNTIF(N25:S25,"=999")&lt;4,SMALL((N25:S25),3),0)</f>
        <v>32.24</v>
      </c>
      <c r="K25" s="16">
        <f>IF(COUNTIF(N25:S25,"=999")&lt;3,SMALL((N25:S25),4),0)</f>
        <v>0</v>
      </c>
      <c r="L25" s="16">
        <f>IF(COUNTIF(N25:S25,"=999")&lt;2,SMALL((N25:S25),5),0)</f>
        <v>0</v>
      </c>
      <c r="M25" s="16">
        <f>IF(COUNTIF(N25:S25,"=999")&lt;1,SMALL((N25:S25),5),0)</f>
        <v>0</v>
      </c>
      <c r="N25" s="16">
        <f>IF((Z25&gt;0),Z25,999)</f>
        <v>32.06</v>
      </c>
      <c r="O25" s="16">
        <f>IF((AB25&gt;0),AB25,999)</f>
        <v>31.81</v>
      </c>
      <c r="P25" s="16">
        <f>IF((AD25&gt;0),AD25,999)</f>
        <v>999</v>
      </c>
      <c r="Q25" s="16">
        <f>IF((AF25&gt;0),AF25,999)</f>
        <v>999</v>
      </c>
      <c r="R25" s="16">
        <f>IF((AH25&gt;0),AH25,999)</f>
        <v>999</v>
      </c>
      <c r="S25" s="16">
        <f>IF((AJ25&gt;0),AJ25,999)</f>
        <v>32.24</v>
      </c>
      <c r="T25" s="24">
        <f>AA25</f>
        <v>23</v>
      </c>
      <c r="U25" s="24">
        <f>AC25</f>
        <v>23</v>
      </c>
      <c r="V25" s="24">
        <f>AE25</f>
        <v>0</v>
      </c>
      <c r="W25" s="24">
        <f>AG25</f>
        <v>0</v>
      </c>
      <c r="X25" s="24">
        <f>AI25</f>
        <v>0</v>
      </c>
      <c r="Y25" s="45">
        <f>AK25</f>
        <v>18</v>
      </c>
      <c r="Z25" s="60">
        <f>VLOOKUP(B25,'[1]dvojboj'!$C$6:$H$39,5,FALSE)</f>
        <v>32.06</v>
      </c>
      <c r="AA25" s="67">
        <f>VLOOKUP(B25,'[1]dvojboj'!$C$6:$H$39,6,FALSE)</f>
        <v>23</v>
      </c>
      <c r="AB25" s="25">
        <f>VLOOKUP(B25,'[2]Sheet1'!$P$24:$R$87,3,FALSE)</f>
        <v>31.81</v>
      </c>
      <c r="AC25" s="63">
        <f>VLOOKUP(B25,'[2]Sheet1'!$P$24:$R$87,2,FALSE)</f>
        <v>23</v>
      </c>
      <c r="AD25" s="27"/>
      <c r="AE25" s="28"/>
      <c r="AF25" s="25"/>
      <c r="AG25" s="26"/>
      <c r="AH25" s="27"/>
      <c r="AI25" s="28"/>
      <c r="AJ25" s="25">
        <f>VLOOKUP(B25,'[6]List1'!$B$2:$F$75,5,FALSE)</f>
        <v>32.24</v>
      </c>
      <c r="AK25" s="63">
        <f>VLOOKUP(B25,'[6]List1'!$B$2:$G$75,6,FALSE)</f>
        <v>18</v>
      </c>
    </row>
    <row r="26" spans="1:37" ht="15.75">
      <c r="A26" s="21">
        <f>RANK(D26,$D$5:$D$166)</f>
        <v>22</v>
      </c>
      <c r="B26" s="49" t="s">
        <v>43</v>
      </c>
      <c r="C26" s="1" t="s">
        <v>24</v>
      </c>
      <c r="D26" s="23">
        <f>(150-G26)/1000+F26</f>
        <v>58.05253</v>
      </c>
      <c r="E26" s="21">
        <f>A26</f>
        <v>22</v>
      </c>
      <c r="F26" s="42">
        <f>LARGE((T26:Y26),1)+LARGE((T26:Y26),2)+LARGE((T26:Y26),3)+LARGE((T26:Y26),4)</f>
        <v>58</v>
      </c>
      <c r="G26" s="43">
        <f>SUM(H26:K26)</f>
        <v>97.47</v>
      </c>
      <c r="H26" s="16">
        <f>MIN(N26:S26)</f>
        <v>31.44</v>
      </c>
      <c r="I26" s="16">
        <f>IF(COUNTIF(N26:S26,"=999")&lt;5,SMALL((N26:S26),2),0)</f>
        <v>31.79</v>
      </c>
      <c r="J26" s="16">
        <f>IF(COUNTIF(N26:S26,"=999")&lt;4,SMALL((N26:S26),3),0)</f>
        <v>34.24</v>
      </c>
      <c r="K26" s="16">
        <f>IF(COUNTIF(N26:S26,"=999")&lt;3,SMALL((N26:S26),4),0)</f>
        <v>0</v>
      </c>
      <c r="L26" s="16">
        <f>IF(COUNTIF(N26:S26,"=999")&lt;2,SMALL((N26:S26),5),0)</f>
        <v>0</v>
      </c>
      <c r="M26" s="16">
        <f>IF(COUNTIF(N26:S26,"=999")&lt;1,SMALL((N26:S26),5),0)</f>
        <v>0</v>
      </c>
      <c r="N26" s="16">
        <f>IF((Z26&gt;0),Z26,999)</f>
        <v>31.44</v>
      </c>
      <c r="O26" s="16">
        <f>IF((AB26&gt;0),AB26,999)</f>
        <v>31.79</v>
      </c>
      <c r="P26" s="16">
        <f>IF((AD26&gt;0),AD26,999)</f>
        <v>999</v>
      </c>
      <c r="Q26" s="16">
        <f>IF((AF26&gt;0),AF26,999)</f>
        <v>999</v>
      </c>
      <c r="R26" s="16">
        <f>IF((AH26&gt;0),AH26,999)</f>
        <v>999</v>
      </c>
      <c r="S26" s="16">
        <f>IF((AJ26&gt;0),AJ26,999)</f>
        <v>34.24</v>
      </c>
      <c r="T26" s="24">
        <f>AA26</f>
        <v>27</v>
      </c>
      <c r="U26" s="24">
        <f>AC26</f>
        <v>24</v>
      </c>
      <c r="V26" s="24">
        <f>AE26</f>
        <v>0</v>
      </c>
      <c r="W26" s="24">
        <f>AG26</f>
        <v>0</v>
      </c>
      <c r="X26" s="24">
        <f>AI26</f>
        <v>0</v>
      </c>
      <c r="Y26" s="45">
        <f>AK26</f>
        <v>7</v>
      </c>
      <c r="Z26" s="60">
        <f>VLOOKUP(B26,'[1]dvojboj'!$C$6:$H$39,5,FALSE)</f>
        <v>31.44</v>
      </c>
      <c r="AA26" s="67">
        <f>VLOOKUP(B26,'[1]dvojboj'!$C$6:$H$39,6,FALSE)</f>
        <v>27</v>
      </c>
      <c r="AB26" s="25">
        <f>VLOOKUP(B26,'[2]Sheet1'!$P$24:$R$87,3,FALSE)</f>
        <v>31.79</v>
      </c>
      <c r="AC26" s="63">
        <f>VLOOKUP(B26,'[2]Sheet1'!$P$24:$R$87,2,FALSE)</f>
        <v>24</v>
      </c>
      <c r="AD26" s="27"/>
      <c r="AE26" s="28"/>
      <c r="AF26" s="25"/>
      <c r="AG26" s="26"/>
      <c r="AH26" s="27"/>
      <c r="AI26" s="28"/>
      <c r="AJ26" s="25">
        <f>VLOOKUP(B26,'[6]List1'!$B$2:$F$75,5,FALSE)</f>
        <v>34.24</v>
      </c>
      <c r="AK26" s="63">
        <f>VLOOKUP(B26,'[6]List1'!$B$2:$G$75,6,FALSE)</f>
        <v>7</v>
      </c>
    </row>
    <row r="27" spans="1:37" ht="15.75">
      <c r="A27" s="21">
        <f>RANK(D27,$D$5:$D$166)</f>
        <v>23</v>
      </c>
      <c r="B27" s="1" t="s">
        <v>33</v>
      </c>
      <c r="C27" s="1" t="s">
        <v>8</v>
      </c>
      <c r="D27" s="23">
        <f>(150-G27)/1000+F27</f>
        <v>55.01752999</v>
      </c>
      <c r="E27" s="21">
        <f>A27</f>
        <v>23</v>
      </c>
      <c r="F27" s="42">
        <f>LARGE((T27:Y27),1)+LARGE((T27:Y27),2)+LARGE((T27:Y27),3)+LARGE((T27:Y27),4)</f>
        <v>55</v>
      </c>
      <c r="G27" s="43">
        <f>SUM(H27:K27)</f>
        <v>132.47001</v>
      </c>
      <c r="H27" s="16">
        <f>MIN(N27:S27)</f>
        <v>32.75</v>
      </c>
      <c r="I27" s="16">
        <f>IF(COUNTIF(N27:S27,"=999")&lt;5,SMALL((N27:S27),2),0)</f>
        <v>33.08</v>
      </c>
      <c r="J27" s="16">
        <f>IF(COUNTIF(N27:S27,"=999")&lt;4,SMALL((N27:S27),3),0)</f>
        <v>33.25</v>
      </c>
      <c r="K27" s="16">
        <f>IF(COUNTIF(N27:S27,"=999")&lt;3,SMALL((N27:S27),4),0)</f>
        <v>33.390010000000004</v>
      </c>
      <c r="L27" s="16">
        <f>IF(COUNTIF(N27:S27,"=999")&lt;2,SMALL((N27:S27),5),0)</f>
        <v>0</v>
      </c>
      <c r="M27" s="16">
        <f>IF(COUNTIF(N27:S27,"=999")&lt;1,SMALL((N27:S27),5),0)</f>
        <v>0</v>
      </c>
      <c r="N27" s="16">
        <f>IF((Z27&gt;0),Z27,999)</f>
        <v>33.390010000000004</v>
      </c>
      <c r="O27" s="16">
        <f>IF((AB27&gt;0),AB27,999)</f>
        <v>33.25</v>
      </c>
      <c r="P27" s="16">
        <f>IF((AD27&gt;0),AD27,999)</f>
        <v>999</v>
      </c>
      <c r="Q27" s="16">
        <f>IF((AF27&gt;0),AF27,999)</f>
        <v>999</v>
      </c>
      <c r="R27" s="16">
        <f>IF((AH27&gt;0),AH27,999)</f>
        <v>33.08</v>
      </c>
      <c r="S27" s="16">
        <f>IF((AJ27&gt;0),AJ27,999)</f>
        <v>32.75</v>
      </c>
      <c r="T27" s="24">
        <f>AA27</f>
        <v>12</v>
      </c>
      <c r="U27" s="24">
        <f>AC27</f>
        <v>14</v>
      </c>
      <c r="V27" s="24">
        <f>AE27</f>
        <v>0</v>
      </c>
      <c r="W27" s="24">
        <f>AG27</f>
        <v>0</v>
      </c>
      <c r="X27" s="24">
        <f>AI27</f>
        <v>15</v>
      </c>
      <c r="Y27" s="45">
        <f>AK27</f>
        <v>14</v>
      </c>
      <c r="Z27" s="60">
        <f>VLOOKUP(B27,'[1]dvojboj'!$C$6:$H$39,5,FALSE)</f>
        <v>33.390010000000004</v>
      </c>
      <c r="AA27" s="67">
        <f>VLOOKUP(B27,'[1]dvojboj'!$C$6:$H$39,6,FALSE)</f>
        <v>12</v>
      </c>
      <c r="AB27" s="25">
        <f>VLOOKUP(B27,'[2]Sheet1'!$P$24:$R$87,3,FALSE)</f>
        <v>33.25</v>
      </c>
      <c r="AC27" s="63">
        <f>VLOOKUP(B27,'[2]Sheet1'!$P$24:$R$87,2,FALSE)</f>
        <v>14</v>
      </c>
      <c r="AD27" s="27"/>
      <c r="AE27" s="28"/>
      <c r="AF27" s="25"/>
      <c r="AG27" s="26"/>
      <c r="AH27" s="27">
        <f>VLOOKUP(B27,'[5]Dvojboj tisk'!$B$9:$P$62,15,FALSE)</f>
        <v>33.08</v>
      </c>
      <c r="AI27" s="28">
        <f>VLOOKUP(B27,'[5]Dvojboj tisk'!$B$9:$R$62,17,FALSE)</f>
        <v>15</v>
      </c>
      <c r="AJ27" s="25">
        <f>VLOOKUP(B27,'[6]List1'!$B$2:$F$75,5,FALSE)</f>
        <v>32.75</v>
      </c>
      <c r="AK27" s="63">
        <f>VLOOKUP(B27,'[6]List1'!$B$2:$G$75,6,FALSE)</f>
        <v>14</v>
      </c>
    </row>
    <row r="28" spans="1:37" ht="15.75">
      <c r="A28" s="21">
        <f>RANK(D28,$D$5:$D$166)</f>
        <v>24</v>
      </c>
      <c r="B28" s="9" t="s">
        <v>161</v>
      </c>
      <c r="C28" s="1" t="s">
        <v>26</v>
      </c>
      <c r="D28" s="37">
        <f>(150-G28)/1000+F28</f>
        <v>54.01737</v>
      </c>
      <c r="E28" s="21">
        <f>A28</f>
        <v>24</v>
      </c>
      <c r="F28" s="42">
        <f>LARGE((T28:Y28),1)+LARGE((T28:Y28),2)+LARGE((T28:Y28),3)+LARGE((T28:Y28),4)</f>
        <v>54</v>
      </c>
      <c r="G28" s="43">
        <f>SUM(H28:K28)</f>
        <v>132.63</v>
      </c>
      <c r="H28" s="16">
        <f>MIN(N28:S28)</f>
        <v>32.56</v>
      </c>
      <c r="I28" s="16">
        <f>IF(COUNTIF(N28:S28,"=999")&lt;5,SMALL((N28:S28),2),0)</f>
        <v>32.86</v>
      </c>
      <c r="J28" s="16">
        <f>IF(COUNTIF(N28:S28,"=999")&lt;4,SMALL((N28:S28),3),0)</f>
        <v>32.95</v>
      </c>
      <c r="K28" s="16">
        <f>IF(COUNTIF(N28:S28,"=999")&lt;3,SMALL((N28:S28),4),0)</f>
        <v>34.26</v>
      </c>
      <c r="L28" s="16">
        <f>IF(COUNTIF(N28:S28,"=999")&lt;2,SMALL((N28:S28),5),0)</f>
        <v>0</v>
      </c>
      <c r="M28" s="16">
        <f>IF(COUNTIF(N28:S28,"=999")&lt;1,SMALL((N28:S28),5),0)</f>
        <v>0</v>
      </c>
      <c r="N28" s="16">
        <f>IF((Z28&gt;0),Z28,999)</f>
        <v>32.56</v>
      </c>
      <c r="O28" s="16">
        <f>IF((AB28&gt;0),AB28,999)</f>
        <v>32.86</v>
      </c>
      <c r="P28" s="16">
        <f>IF((AD28&gt;0),AD28,999)</f>
        <v>999</v>
      </c>
      <c r="Q28" s="16">
        <f>IF((AF28&gt;0),AF28,999)</f>
        <v>999</v>
      </c>
      <c r="R28" s="16">
        <f>IF((AH28&gt;0),AH28,999)</f>
        <v>34.26</v>
      </c>
      <c r="S28" s="16">
        <f>IF((AJ28&gt;0),AJ28,999)</f>
        <v>32.95</v>
      </c>
      <c r="T28" s="24">
        <f>AA28</f>
        <v>18</v>
      </c>
      <c r="U28" s="24">
        <f>AC28</f>
        <v>17</v>
      </c>
      <c r="V28" s="24">
        <f>AE28</f>
        <v>0</v>
      </c>
      <c r="W28" s="24">
        <f>AG28</f>
        <v>0</v>
      </c>
      <c r="X28" s="24">
        <f>AI28</f>
        <v>6</v>
      </c>
      <c r="Y28" s="45">
        <f>AK28</f>
        <v>13</v>
      </c>
      <c r="Z28" s="60">
        <f>VLOOKUP(B28,'[1]dvojboj'!$C$6:$H$39,5,FALSE)</f>
        <v>32.56</v>
      </c>
      <c r="AA28" s="67">
        <f>VLOOKUP(B28,'[1]dvojboj'!$C$6:$H$39,6,FALSE)</f>
        <v>18</v>
      </c>
      <c r="AB28" s="25">
        <f>VLOOKUP(B28,'[2]Sheet1'!$P$24:$R$87,3,FALSE)</f>
        <v>32.86</v>
      </c>
      <c r="AC28" s="63">
        <f>VLOOKUP(B28,'[2]Sheet1'!$P$24:$R$87,2,FALSE)</f>
        <v>17</v>
      </c>
      <c r="AD28" s="27"/>
      <c r="AE28" s="28"/>
      <c r="AF28" s="25"/>
      <c r="AG28" s="26"/>
      <c r="AH28" s="27">
        <f>VLOOKUP(B28,'[5]Dvojboj tisk'!$B$9:$P$62,15,FALSE)</f>
        <v>34.26</v>
      </c>
      <c r="AI28" s="28">
        <f>VLOOKUP(B28,'[5]Dvojboj tisk'!$B$9:$R$62,17,FALSE)</f>
        <v>6</v>
      </c>
      <c r="AJ28" s="25">
        <f>VLOOKUP(B28,'[6]List1'!$B$2:$F$75,5,FALSE)</f>
        <v>32.95</v>
      </c>
      <c r="AK28" s="63">
        <f>VLOOKUP(B28,'[6]List1'!$B$2:$G$75,6,FALSE)</f>
        <v>13</v>
      </c>
    </row>
    <row r="29" spans="1:37" ht="15.75">
      <c r="A29" s="21">
        <f>RANK(D29,$D$5:$D$166)</f>
        <v>25</v>
      </c>
      <c r="B29" s="9" t="s">
        <v>88</v>
      </c>
      <c r="C29" s="9" t="s">
        <v>92</v>
      </c>
      <c r="D29" s="23">
        <f>(150-G29)/1000+F29</f>
        <v>51.04993</v>
      </c>
      <c r="E29" s="21">
        <f>A29</f>
        <v>25</v>
      </c>
      <c r="F29" s="42">
        <f>LARGE((T29:Y29),1)+LARGE((T29:Y29),2)+LARGE((T29:Y29),3)+LARGE((T29:Y29),4)</f>
        <v>51</v>
      </c>
      <c r="G29" s="43">
        <f>SUM(H29:K29)</f>
        <v>100.07000000000001</v>
      </c>
      <c r="H29" s="16">
        <f>MIN(N29:S29)</f>
        <v>31.95</v>
      </c>
      <c r="I29" s="16">
        <f>IF(COUNTIF(N29:S29,"=999")&lt;5,SMALL((N29:S29),2),0)</f>
        <v>32.53</v>
      </c>
      <c r="J29" s="16">
        <f>IF(COUNTIF(N29:S29,"=999")&lt;4,SMALL((N29:S29),3),0)</f>
        <v>35.59</v>
      </c>
      <c r="K29" s="16">
        <f>IF(COUNTIF(N29:S29,"=999")&lt;3,SMALL((N29:S29),4),0)</f>
        <v>0</v>
      </c>
      <c r="L29" s="16">
        <f>IF(COUNTIF(N29:S29,"=999")&lt;2,SMALL((N29:S29),5),0)</f>
        <v>0</v>
      </c>
      <c r="M29" s="16">
        <f>IF(COUNTIF(N29:S29,"=999")&lt;1,SMALL((N29:S29),5),0)</f>
        <v>0</v>
      </c>
      <c r="N29" s="16">
        <f>IF((Z29&gt;0),Z29,999)</f>
        <v>31.95</v>
      </c>
      <c r="O29" s="16">
        <f>IF((AB29&gt;0),AB29,999)</f>
        <v>999</v>
      </c>
      <c r="P29" s="16">
        <f>IF((AD29&gt;0),AD29,999)</f>
        <v>32.53</v>
      </c>
      <c r="Q29" s="16">
        <f>IF((AF29&gt;0),AF29,999)</f>
        <v>999</v>
      </c>
      <c r="R29" s="16">
        <f>IF((AH29&gt;0),AH29,999)</f>
        <v>999</v>
      </c>
      <c r="S29" s="16">
        <f>IF((AJ29&gt;0),AJ29,999)</f>
        <v>35.59</v>
      </c>
      <c r="T29" s="24">
        <f>AA29</f>
        <v>24</v>
      </c>
      <c r="U29" s="24">
        <f>AC29</f>
        <v>0</v>
      </c>
      <c r="V29" s="24">
        <f>AE29</f>
        <v>27</v>
      </c>
      <c r="W29" s="24">
        <f>AG29</f>
        <v>0</v>
      </c>
      <c r="X29" s="24">
        <f>AI29</f>
        <v>0</v>
      </c>
      <c r="Y29" s="45">
        <f>AK29</f>
        <v>0</v>
      </c>
      <c r="Z29" s="60">
        <f>VLOOKUP(B29,'[1]dvojboj'!$C$6:$H$39,5,FALSE)</f>
        <v>31.95</v>
      </c>
      <c r="AA29" s="67">
        <f>VLOOKUP(B29,'[1]dvojboj'!$C$6:$H$39,6,FALSE)</f>
        <v>24</v>
      </c>
      <c r="AB29" s="25"/>
      <c r="AC29" s="63"/>
      <c r="AD29" s="27">
        <f>VLOOKUP(B29,'[3]Dvojboj'!$J$3:$K$55,2,FALSE)</f>
        <v>32.53</v>
      </c>
      <c r="AE29" s="28">
        <f>VLOOKUP(B29,'[3]Dvojboj'!$J$3:$L$55,3,FALSE)</f>
        <v>27</v>
      </c>
      <c r="AF29" s="25"/>
      <c r="AG29" s="26"/>
      <c r="AH29" s="27"/>
      <c r="AI29" s="28"/>
      <c r="AJ29" s="25">
        <f>VLOOKUP(B29,'[6]List1'!$B$2:$F$75,5,FALSE)</f>
        <v>35.59</v>
      </c>
      <c r="AK29" s="63">
        <f>VLOOKUP(B29,'[6]List1'!$B$2:$G$75,6,FALSE)</f>
        <v>0</v>
      </c>
    </row>
    <row r="30" spans="1:37" ht="15.75">
      <c r="A30" s="21">
        <f>RANK(D30,$D$5:$D$166)</f>
        <v>26</v>
      </c>
      <c r="B30" s="1" t="s">
        <v>83</v>
      </c>
      <c r="C30" s="58" t="s">
        <v>8</v>
      </c>
      <c r="D30" s="23">
        <f>(150-G30)/1000+F30</f>
        <v>49.01455</v>
      </c>
      <c r="E30" s="21">
        <f>A30</f>
        <v>26</v>
      </c>
      <c r="F30" s="42">
        <f>LARGE((T30:Y30),1)+LARGE((T30:Y30),2)+LARGE((T30:Y30),3)+LARGE((T30:Y30),4)</f>
        <v>49</v>
      </c>
      <c r="G30" s="43">
        <f>SUM(H30:K30)</f>
        <v>135.45</v>
      </c>
      <c r="H30" s="16">
        <f>MIN(N30:S30)</f>
        <v>32.32</v>
      </c>
      <c r="I30" s="16">
        <f>IF(COUNTIF(N30:S30,"=999")&lt;5,SMALL((N30:S30),2),0)</f>
        <v>32.81</v>
      </c>
      <c r="J30" s="16">
        <f>IF(COUNTIF(N30:S30,"=999")&lt;4,SMALL((N30:S30),3),0)</f>
        <v>34.5</v>
      </c>
      <c r="K30" s="16">
        <f>IF(COUNTIF(N30:S30,"=999")&lt;3,SMALL((N30:S30),4),0)</f>
        <v>35.82</v>
      </c>
      <c r="L30" s="16">
        <f>IF(COUNTIF(N30:S30,"=999")&lt;2,SMALL((N30:S30),5),0)</f>
        <v>0</v>
      </c>
      <c r="M30" s="16">
        <f>IF(COUNTIF(N30:S30,"=999")&lt;1,SMALL((N30:S30),5),0)</f>
        <v>0</v>
      </c>
      <c r="N30" s="16">
        <f>IF((Z30&gt;0),Z30,999)</f>
        <v>32.32</v>
      </c>
      <c r="O30" s="16">
        <f>IF((AB30&gt;0),AB30,999)</f>
        <v>35.82</v>
      </c>
      <c r="P30" s="16">
        <f>IF((AD30&gt;0),AD30,999)</f>
        <v>32.81</v>
      </c>
      <c r="Q30" s="16">
        <f>IF((AF30&gt;0),AF30,999)</f>
        <v>999</v>
      </c>
      <c r="R30" s="16">
        <f>IF((AH30&gt;0),AH30,999)</f>
        <v>999</v>
      </c>
      <c r="S30" s="16">
        <f>IF((AJ30&gt;0),AJ30,999)</f>
        <v>34.5</v>
      </c>
      <c r="T30" s="24">
        <f>AA30</f>
        <v>21</v>
      </c>
      <c r="U30" s="24">
        <f>AC30</f>
        <v>2</v>
      </c>
      <c r="V30" s="24">
        <f>AE30</f>
        <v>22</v>
      </c>
      <c r="W30" s="24">
        <f>AG30</f>
        <v>0</v>
      </c>
      <c r="X30" s="24">
        <f>AI30</f>
        <v>0</v>
      </c>
      <c r="Y30" s="45">
        <f>AK30</f>
        <v>4</v>
      </c>
      <c r="Z30" s="60">
        <f>VLOOKUP(B30,'[1]dvojboj'!$C$6:$H$39,5,FALSE)</f>
        <v>32.32</v>
      </c>
      <c r="AA30" s="67">
        <f>VLOOKUP(B30,'[1]dvojboj'!$C$6:$H$39,6,FALSE)</f>
        <v>21</v>
      </c>
      <c r="AB30" s="25">
        <f>VLOOKUP(B30,'[2]Sheet1'!$P$24:$R$87,3,FALSE)</f>
        <v>35.82</v>
      </c>
      <c r="AC30" s="63">
        <f>VLOOKUP(B30,'[2]Sheet1'!$P$24:$R$87,2,FALSE)</f>
        <v>2</v>
      </c>
      <c r="AD30" s="27">
        <f>VLOOKUP(B30,'[3]Dvojboj'!$J$3:$K$55,2,FALSE)</f>
        <v>32.81</v>
      </c>
      <c r="AE30" s="28">
        <f>VLOOKUP(B30,'[3]Dvojboj'!$J$3:$L$55,3,FALSE)</f>
        <v>22</v>
      </c>
      <c r="AF30" s="25"/>
      <c r="AG30" s="26"/>
      <c r="AH30" s="27"/>
      <c r="AI30" s="28"/>
      <c r="AJ30" s="25">
        <f>VLOOKUP(B30,'[6]List1'!$B$2:$F$75,5,FALSE)</f>
        <v>34.5</v>
      </c>
      <c r="AK30" s="63">
        <f>VLOOKUP(B30,'[6]List1'!$B$2:$G$75,6,FALSE)</f>
        <v>4</v>
      </c>
    </row>
    <row r="31" spans="1:37" ht="15.75">
      <c r="A31" s="21">
        <f>RANK(D31,$D$5:$D$166)</f>
        <v>27</v>
      </c>
      <c r="B31" s="59" t="s">
        <v>42</v>
      </c>
      <c r="C31" s="49" t="s">
        <v>26</v>
      </c>
      <c r="D31" s="23">
        <f>(150-G31)/1000+F31</f>
        <v>47.04928</v>
      </c>
      <c r="E31" s="21">
        <f>A31</f>
        <v>27</v>
      </c>
      <c r="F31" s="42">
        <f>LARGE((T31:Y31),1)+LARGE((T31:Y31),2)+LARGE((T31:Y31),3)+LARGE((T31:Y31),4)</f>
        <v>47</v>
      </c>
      <c r="G31" s="43">
        <f>SUM(H31:K31)</f>
        <v>100.72</v>
      </c>
      <c r="H31" s="16">
        <f>MIN(N31:S31)</f>
        <v>32.72</v>
      </c>
      <c r="I31" s="16">
        <f>IF(COUNTIF(N31:S31,"=999")&lt;5,SMALL((N31:S31),2),0)</f>
        <v>33.82</v>
      </c>
      <c r="J31" s="16">
        <f>IF(COUNTIF(N31:S31,"=999")&lt;4,SMALL((N31:S31),3),0)</f>
        <v>34.18</v>
      </c>
      <c r="K31" s="16">
        <f>IF(COUNTIF(N31:S31,"=999")&lt;3,SMALL((N31:S31),4),0)</f>
        <v>0</v>
      </c>
      <c r="L31" s="16">
        <f>IF(COUNTIF(N31:S31,"=999")&lt;2,SMALL((N31:S31),5),0)</f>
        <v>0</v>
      </c>
      <c r="M31" s="16">
        <f>IF(COUNTIF(N31:S31,"=999")&lt;1,SMALL((N31:S31),5),0)</f>
        <v>0</v>
      </c>
      <c r="N31" s="16">
        <f>IF((Z31&gt;0),Z31,999)</f>
        <v>999</v>
      </c>
      <c r="O31" s="16">
        <f>IF((AB31&gt;0),AB31,999)</f>
        <v>34.18</v>
      </c>
      <c r="P31" s="16">
        <f>IF((AD31&gt;0),AD31,999)</f>
        <v>999</v>
      </c>
      <c r="Q31" s="16">
        <f>IF((AF31&gt;0),AF31,999)</f>
        <v>33.82</v>
      </c>
      <c r="R31" s="16">
        <f>IF((AH31&gt;0),AH31,999)</f>
        <v>999</v>
      </c>
      <c r="S31" s="16">
        <f>IF((AJ31&gt;0),AJ31,999)</f>
        <v>32.72</v>
      </c>
      <c r="T31" s="24">
        <f>AA31</f>
        <v>0</v>
      </c>
      <c r="U31" s="24">
        <f>AC31</f>
        <v>10</v>
      </c>
      <c r="V31" s="24">
        <f>AE31</f>
        <v>0</v>
      </c>
      <c r="W31" s="24">
        <f>AG31</f>
        <v>22</v>
      </c>
      <c r="X31" s="24">
        <f>AI31</f>
        <v>0</v>
      </c>
      <c r="Y31" s="45">
        <f>AK31</f>
        <v>15</v>
      </c>
      <c r="Z31" s="60"/>
      <c r="AA31" s="67"/>
      <c r="AB31" s="25">
        <f>VLOOKUP(B31,'[2]Sheet1'!$P$24:$R$87,3,FALSE)</f>
        <v>34.18</v>
      </c>
      <c r="AC31" s="63">
        <f>VLOOKUP(B31,'[2]Sheet1'!$P$24:$R$87,2,FALSE)</f>
        <v>10</v>
      </c>
      <c r="AD31" s="27"/>
      <c r="AE31" s="28"/>
      <c r="AF31" s="25">
        <f>VLOOKUP(B31,'[4]Vysledky_Dvojboj'!$O$4:$Q$46,2,FALSE)</f>
        <v>33.82</v>
      </c>
      <c r="AG31" s="26">
        <f>VLOOKUP(B31,'[4]Vysledky_Dvojboj'!$O$4:$Q$46,3,FALSE)</f>
        <v>22</v>
      </c>
      <c r="AH31" s="27"/>
      <c r="AI31" s="28"/>
      <c r="AJ31" s="25">
        <f>VLOOKUP(B31,'[6]List1'!$B$2:$F$75,5,FALSE)</f>
        <v>32.72</v>
      </c>
      <c r="AK31" s="63">
        <f>VLOOKUP(B31,'[6]List1'!$B$2:$G$75,6,FALSE)</f>
        <v>15</v>
      </c>
    </row>
    <row r="32" spans="1:37" ht="15.75">
      <c r="A32" s="21">
        <f>RANK(D32,$D$5:$D$166)</f>
        <v>28</v>
      </c>
      <c r="B32" s="49" t="s">
        <v>38</v>
      </c>
      <c r="C32" s="49" t="s">
        <v>3</v>
      </c>
      <c r="D32" s="23">
        <f>(150-G32)/1000+F32</f>
        <v>42.01183</v>
      </c>
      <c r="E32" s="21">
        <f>A32</f>
        <v>28</v>
      </c>
      <c r="F32" s="42">
        <f>LARGE((T32:Y32),1)+LARGE((T32:Y32),2)+LARGE((T32:Y32),3)+LARGE((T32:Y32),4)</f>
        <v>42</v>
      </c>
      <c r="G32" s="43">
        <f>SUM(H32:K32)</f>
        <v>138.17</v>
      </c>
      <c r="H32" s="16">
        <f>MIN(N32:S32)</f>
        <v>33.97</v>
      </c>
      <c r="I32" s="16">
        <f>IF(COUNTIF(N32:S32,"=999")&lt;5,SMALL((N32:S32),2),0)</f>
        <v>34.25</v>
      </c>
      <c r="J32" s="16">
        <f>IF(COUNTIF(N32:S32,"=999")&lt;4,SMALL((N32:S32),3),0)</f>
        <v>34.55</v>
      </c>
      <c r="K32" s="16">
        <f>IF(COUNTIF(N32:S32,"=999")&lt;3,SMALL((N32:S32),4),0)</f>
        <v>35.4</v>
      </c>
      <c r="L32" s="16">
        <f>IF(COUNTIF(N32:S32,"=999")&lt;2,SMALL((N32:S32),5),0)</f>
        <v>0</v>
      </c>
      <c r="M32" s="16">
        <f>IF(COUNTIF(N32:S32,"=999")&lt;1,SMALL((N32:S32),5),0)</f>
        <v>0</v>
      </c>
      <c r="N32" s="16">
        <f>IF((Z32&gt;0),Z32,999)</f>
        <v>999</v>
      </c>
      <c r="O32" s="16">
        <f>IF((AB32&gt;0),AB32,999)</f>
        <v>35.4</v>
      </c>
      <c r="P32" s="16">
        <f>IF((AD32&gt;0),AD32,999)</f>
        <v>33.97</v>
      </c>
      <c r="Q32" s="16">
        <f>IF((AF32&gt;0),AF32,999)</f>
        <v>34.55</v>
      </c>
      <c r="R32" s="16">
        <f>IF((AH32&gt;0),AH32,999)</f>
        <v>34.25</v>
      </c>
      <c r="S32" s="16">
        <f>IF((AJ32&gt;0),AJ32,999)</f>
        <v>999</v>
      </c>
      <c r="T32" s="24">
        <f>AA32</f>
        <v>0</v>
      </c>
      <c r="U32" s="24">
        <f>AC32</f>
        <v>6</v>
      </c>
      <c r="V32" s="24">
        <f>AE32</f>
        <v>16</v>
      </c>
      <c r="W32" s="24">
        <f>AG32</f>
        <v>13</v>
      </c>
      <c r="X32" s="24">
        <f>AI32</f>
        <v>7</v>
      </c>
      <c r="Y32" s="45">
        <f>AK32</f>
        <v>0</v>
      </c>
      <c r="Z32" s="60"/>
      <c r="AA32" s="67"/>
      <c r="AB32" s="25">
        <f>VLOOKUP(B32,'[2]Sheet1'!$P$24:$R$87,3,FALSE)</f>
        <v>35.4</v>
      </c>
      <c r="AC32" s="63">
        <f>VLOOKUP(B32,'[2]Sheet1'!$P$24:$R$87,2,FALSE)</f>
        <v>6</v>
      </c>
      <c r="AD32" s="27">
        <f>VLOOKUP(B32,'[3]Dvojboj'!$J$3:$K$55,2,FALSE)</f>
        <v>33.97</v>
      </c>
      <c r="AE32" s="28">
        <f>VLOOKUP(B32,'[3]Dvojboj'!$J$3:$L$55,3,FALSE)</f>
        <v>16</v>
      </c>
      <c r="AF32" s="25">
        <f>VLOOKUP(B32,'[4]Vysledky_Dvojboj'!$O$4:$Q$46,2,FALSE)</f>
        <v>34.55</v>
      </c>
      <c r="AG32" s="26">
        <f>VLOOKUP(B32,'[4]Vysledky_Dvojboj'!$O$4:$Q$46,3,FALSE)</f>
        <v>13</v>
      </c>
      <c r="AH32" s="27">
        <f>VLOOKUP(B32,'[5]Dvojboj tisk'!$B$9:$P$62,15,FALSE)</f>
        <v>34.25</v>
      </c>
      <c r="AI32" s="28">
        <f>VLOOKUP(B32,'[5]Dvojboj tisk'!$B$9:$R$62,17,FALSE)</f>
        <v>7</v>
      </c>
      <c r="AJ32" s="25"/>
      <c r="AK32" s="63"/>
    </row>
    <row r="33" spans="1:37" ht="15.75">
      <c r="A33" s="21">
        <f>RANK(D33,$D$5:$D$166)</f>
        <v>29</v>
      </c>
      <c r="B33" s="9" t="s">
        <v>77</v>
      </c>
      <c r="C33" s="58" t="s">
        <v>5</v>
      </c>
      <c r="D33" s="53">
        <f>(150-G33)/1000+F33</f>
        <v>41.01304</v>
      </c>
      <c r="E33" s="21">
        <f>A33</f>
        <v>29</v>
      </c>
      <c r="F33" s="42">
        <f>LARGE((T33:Y33),1)+LARGE((T33:Y33),2)+LARGE((T33:Y33),3)+LARGE((T33:Y33),4)</f>
        <v>41</v>
      </c>
      <c r="G33" s="43">
        <f>SUM(H33:K33)</f>
        <v>136.96</v>
      </c>
      <c r="H33" s="16">
        <f>MIN(N33:S33)</f>
        <v>34.02</v>
      </c>
      <c r="I33" s="16">
        <f>IF(COUNTIF(N33:S33,"=999")&lt;5,SMALL((N33:S33),2),0)</f>
        <v>34.16</v>
      </c>
      <c r="J33" s="16">
        <f>IF(COUNTIF(N33:S33,"=999")&lt;4,SMALL((N33:S33),3),0)</f>
        <v>34.21</v>
      </c>
      <c r="K33" s="16">
        <f>IF(COUNTIF(N33:S33,"=999")&lt;3,SMALL((N33:S33),4),0)</f>
        <v>34.57</v>
      </c>
      <c r="L33" s="16">
        <f>IF(COUNTIF(N33:S33,"=999")&lt;2,SMALL((N33:S33),5),0)</f>
        <v>0</v>
      </c>
      <c r="M33" s="16">
        <f>IF(COUNTIF(N33:S33,"=999")&lt;1,SMALL((N33:S33),5),0)</f>
        <v>0</v>
      </c>
      <c r="N33" s="16">
        <f>IF((Z33&gt;0),Z33,999)</f>
        <v>34.21</v>
      </c>
      <c r="O33" s="16">
        <f>IF((AB33&gt;0),AB33,999)</f>
        <v>999</v>
      </c>
      <c r="P33" s="16">
        <f>IF((AD33&gt;0),AD33,999)</f>
        <v>999</v>
      </c>
      <c r="Q33" s="16">
        <f>IF((AF33&gt;0),AF33,999)</f>
        <v>34.57</v>
      </c>
      <c r="R33" s="16">
        <f>IF((AH33&gt;0),AH33,999)</f>
        <v>34.02</v>
      </c>
      <c r="S33" s="16">
        <f>IF((AJ33&gt;0),AJ33,999)</f>
        <v>34.16</v>
      </c>
      <c r="T33" s="24">
        <f>AA33</f>
        <v>11</v>
      </c>
      <c r="U33" s="24">
        <f>AC33</f>
        <v>0</v>
      </c>
      <c r="V33" s="24">
        <f>AE33</f>
        <v>0</v>
      </c>
      <c r="W33" s="24">
        <f>AG33</f>
        <v>12</v>
      </c>
      <c r="X33" s="24">
        <f>AI33</f>
        <v>9</v>
      </c>
      <c r="Y33" s="45">
        <f>AK33</f>
        <v>9</v>
      </c>
      <c r="Z33" s="60">
        <f>VLOOKUP(B33,'[1]dvojboj'!$C$6:$H$39,5,FALSE)</f>
        <v>34.21</v>
      </c>
      <c r="AA33" s="67">
        <f>VLOOKUP(B33,'[1]dvojboj'!$C$6:$H$39,6,FALSE)</f>
        <v>11</v>
      </c>
      <c r="AB33" s="25"/>
      <c r="AC33" s="63"/>
      <c r="AD33" s="27"/>
      <c r="AE33" s="28"/>
      <c r="AF33" s="25">
        <f>VLOOKUP(B33,'[4]Vysledky_Dvojboj'!$O$4:$Q$46,2,FALSE)</f>
        <v>34.57</v>
      </c>
      <c r="AG33" s="26">
        <f>VLOOKUP(B33,'[4]Vysledky_Dvojboj'!$O$4:$Q$46,3,FALSE)</f>
        <v>12</v>
      </c>
      <c r="AH33" s="27">
        <f>VLOOKUP(B33,'[5]Dvojboj tisk'!$B$9:$P$62,15,FALSE)</f>
        <v>34.02</v>
      </c>
      <c r="AI33" s="28">
        <f>VLOOKUP(B33,'[5]Dvojboj tisk'!$B$9:$R$62,17,FALSE)</f>
        <v>9</v>
      </c>
      <c r="AJ33" s="25">
        <f>VLOOKUP(B33,'[6]List1'!$B$2:$F$75,5,FALSE)</f>
        <v>34.16</v>
      </c>
      <c r="AK33" s="63">
        <f>VLOOKUP(B33,'[6]List1'!$B$2:$G$75,6,FALSE)</f>
        <v>9</v>
      </c>
    </row>
    <row r="34" spans="1:37" ht="15.75">
      <c r="A34" s="21">
        <f>RANK(D34,$D$5:$D$166)</f>
        <v>30</v>
      </c>
      <c r="B34" s="9" t="s">
        <v>109</v>
      </c>
      <c r="C34" s="58" t="s">
        <v>59</v>
      </c>
      <c r="D34" s="53">
        <f>(150-G34)/1000+F34</f>
        <v>39.0474</v>
      </c>
      <c r="E34" s="21">
        <f>A34</f>
        <v>30</v>
      </c>
      <c r="F34" s="42">
        <f>LARGE((T34:Y34),1)+LARGE((T34:Y34),2)+LARGE((T34:Y34),3)+LARGE((T34:Y34),4)</f>
        <v>39</v>
      </c>
      <c r="G34" s="43">
        <f>SUM(H34:K34)</f>
        <v>102.60000000000001</v>
      </c>
      <c r="H34" s="16">
        <f>MIN(N34:S34)</f>
        <v>33.95</v>
      </c>
      <c r="I34" s="16">
        <f>IF(COUNTIF(N34:S34,"=999")&lt;5,SMALL((N34:S34),2),0)</f>
        <v>34.1</v>
      </c>
      <c r="J34" s="16">
        <f>IF(COUNTIF(N34:S34,"=999")&lt;4,SMALL((N34:S34),3),0)</f>
        <v>34.55</v>
      </c>
      <c r="K34" s="16">
        <f>IF(COUNTIF(N34:S34,"=999")&lt;3,SMALL((N34:S34),4),0)</f>
        <v>0</v>
      </c>
      <c r="L34" s="16">
        <f>IF(COUNTIF(N34:S34,"=999")&lt;2,SMALL((N34:S34),5),0)</f>
        <v>0</v>
      </c>
      <c r="M34" s="16">
        <f>IF(COUNTIF(N34:S34,"=999")&lt;1,SMALL((N34:S34),5),0)</f>
        <v>0</v>
      </c>
      <c r="N34" s="16">
        <f>IF((Z34&gt;0),Z34,999)</f>
        <v>999</v>
      </c>
      <c r="O34" s="16">
        <f>IF((AB34&gt;0),AB34,999)</f>
        <v>999</v>
      </c>
      <c r="P34" s="16">
        <f>IF((AD34&gt;0),AD34,999)</f>
        <v>34.1</v>
      </c>
      <c r="Q34" s="16">
        <f>IF((AF34&gt;0),AF34,999)</f>
        <v>34.55</v>
      </c>
      <c r="R34" s="16">
        <f>IF((AH34&gt;0),AH34,999)</f>
        <v>33.95</v>
      </c>
      <c r="S34" s="16">
        <f>IF((AJ34&gt;0),AJ34,999)</f>
        <v>999</v>
      </c>
      <c r="T34" s="24">
        <f>AA34</f>
        <v>0</v>
      </c>
      <c r="U34" s="24">
        <f>AC34</f>
        <v>0</v>
      </c>
      <c r="V34" s="24">
        <f>AE34</f>
        <v>15</v>
      </c>
      <c r="W34" s="24">
        <f>AG34</f>
        <v>14</v>
      </c>
      <c r="X34" s="24">
        <f>AI34</f>
        <v>10</v>
      </c>
      <c r="Y34" s="45">
        <f>AK34</f>
        <v>0</v>
      </c>
      <c r="Z34" s="60"/>
      <c r="AA34" s="67"/>
      <c r="AB34" s="25"/>
      <c r="AC34" s="63"/>
      <c r="AD34" s="27">
        <f>VLOOKUP(B34,'[3]Dvojboj'!$J$3:$K$55,2,FALSE)</f>
        <v>34.1</v>
      </c>
      <c r="AE34" s="28">
        <f>VLOOKUP(B34,'[3]Dvojboj'!$J$3:$L$55,3,FALSE)</f>
        <v>15</v>
      </c>
      <c r="AF34" s="25">
        <f>VLOOKUP(B34,'[4]Vysledky_Dvojboj'!$O$4:$Q$46,2,FALSE)</f>
        <v>34.55</v>
      </c>
      <c r="AG34" s="26">
        <f>VLOOKUP(B34,'[4]Vysledky_Dvojboj'!$O$4:$Q$46,3,FALSE)</f>
        <v>14</v>
      </c>
      <c r="AH34" s="27">
        <f>VLOOKUP(B34,'[5]Dvojboj tisk'!$B$9:$P$62,15,FALSE)</f>
        <v>33.95</v>
      </c>
      <c r="AI34" s="28">
        <f>VLOOKUP(B34,'[5]Dvojboj tisk'!$B$9:$R$62,17,FALSE)</f>
        <v>10</v>
      </c>
      <c r="AJ34" s="25"/>
      <c r="AK34" s="63"/>
    </row>
    <row r="35" spans="1:37" ht="15.75">
      <c r="A35" s="21">
        <f>RANK(D35,$D$5:$D$166)</f>
        <v>31</v>
      </c>
      <c r="B35" s="9" t="s">
        <v>186</v>
      </c>
      <c r="C35" s="58" t="s">
        <v>176</v>
      </c>
      <c r="D35" s="53">
        <f>(150-G35)/1000+F35</f>
        <v>36.08567</v>
      </c>
      <c r="E35" s="21">
        <f>A35</f>
        <v>31</v>
      </c>
      <c r="F35" s="42">
        <f>LARGE((T35:Y35),1)+LARGE((T35:Y35),2)+LARGE((T35:Y35),3)+LARGE((T35:Y35),4)</f>
        <v>36</v>
      </c>
      <c r="G35" s="43">
        <f>SUM(H35:K35)</f>
        <v>64.33</v>
      </c>
      <c r="H35" s="16">
        <f>MIN(N35:S35)</f>
        <v>31.54</v>
      </c>
      <c r="I35" s="16">
        <f>IF(COUNTIF(N35:S35,"=999")&lt;5,SMALL((N35:S35),2),0)</f>
        <v>32.79</v>
      </c>
      <c r="J35" s="16">
        <f>IF(COUNTIF(N35:S35,"=999")&lt;4,SMALL((N35:S35),3),0)</f>
        <v>0</v>
      </c>
      <c r="K35" s="16">
        <f>IF(COUNTIF(N35:S35,"=999")&lt;3,SMALL((N35:S35),4),0)</f>
        <v>0</v>
      </c>
      <c r="L35" s="16">
        <f>IF(COUNTIF(N35:S35,"=999")&lt;2,SMALL((N35:S35),5),0)</f>
        <v>0</v>
      </c>
      <c r="M35" s="16">
        <f>IF(COUNTIF(N35:S35,"=999")&lt;1,SMALL((N35:S35),5),0)</f>
        <v>0</v>
      </c>
      <c r="N35" s="16">
        <f>IF((Z35&gt;0),Z35,999)</f>
        <v>999</v>
      </c>
      <c r="O35" s="16">
        <f>IF((AB35&gt;0),AB35,999)</f>
        <v>999</v>
      </c>
      <c r="P35" s="16">
        <f>IF((AD35&gt;0),AD35,999)</f>
        <v>999</v>
      </c>
      <c r="Q35" s="16">
        <f>IF((AF35&gt;0),AF35,999)</f>
        <v>999</v>
      </c>
      <c r="R35" s="16">
        <f>IF((AH35&gt;0),AH35,999)</f>
        <v>32.79</v>
      </c>
      <c r="S35" s="16">
        <f>IF((AJ35&gt;0),AJ35,999)</f>
        <v>31.54</v>
      </c>
      <c r="T35" s="24">
        <f>AA35</f>
        <v>0</v>
      </c>
      <c r="U35" s="24">
        <f>AC35</f>
        <v>0</v>
      </c>
      <c r="V35" s="24">
        <f>AE35</f>
        <v>0</v>
      </c>
      <c r="W35" s="24">
        <f>AG35</f>
        <v>0</v>
      </c>
      <c r="X35" s="24">
        <f>AI35</f>
        <v>17</v>
      </c>
      <c r="Y35" s="45">
        <f>AK35</f>
        <v>19</v>
      </c>
      <c r="Z35" s="60"/>
      <c r="AA35" s="67"/>
      <c r="AB35" s="25"/>
      <c r="AC35" s="63"/>
      <c r="AD35" s="27"/>
      <c r="AE35" s="28"/>
      <c r="AF35" s="25"/>
      <c r="AG35" s="26"/>
      <c r="AH35" s="27">
        <f>VLOOKUP(B35,'[5]Dvojboj tisk'!$B$9:$P$62,15,FALSE)</f>
        <v>32.79</v>
      </c>
      <c r="AI35" s="28">
        <f>VLOOKUP(B35,'[5]Dvojboj tisk'!$B$9:$R$62,17,FALSE)</f>
        <v>17</v>
      </c>
      <c r="AJ35" s="25">
        <f>VLOOKUP(B35,'[6]List1'!$B$2:$F$75,5,FALSE)</f>
        <v>31.54</v>
      </c>
      <c r="AK35" s="63">
        <f>VLOOKUP(B35,'[6]List1'!$B$2:$G$75,6,FALSE)</f>
        <v>19</v>
      </c>
    </row>
    <row r="36" spans="1:37" ht="15.75">
      <c r="A36" s="21">
        <f>RANK(D36,$D$5:$D$166)</f>
        <v>32</v>
      </c>
      <c r="B36" s="59" t="s">
        <v>31</v>
      </c>
      <c r="C36" s="58" t="s">
        <v>10</v>
      </c>
      <c r="D36" s="53">
        <f>(150-G36)/1000+F36</f>
        <v>35.08122</v>
      </c>
      <c r="E36" s="21">
        <f>A36</f>
        <v>32</v>
      </c>
      <c r="F36" s="42">
        <f>LARGE((T36:Y36),1)+LARGE((T36:Y36),2)+LARGE((T36:Y36),3)+LARGE((T36:Y36),4)</f>
        <v>35</v>
      </c>
      <c r="G36" s="43">
        <f>SUM(H36:K36)</f>
        <v>68.78</v>
      </c>
      <c r="H36" s="16">
        <f>MIN(N36:S36)</f>
        <v>30.58</v>
      </c>
      <c r="I36" s="16">
        <f>IF(COUNTIF(N36:S36,"=999")&lt;5,SMALL((N36:S36),2),0)</f>
        <v>38.2</v>
      </c>
      <c r="J36" s="16">
        <f>IF(COUNTIF(N36:S36,"=999")&lt;4,SMALL((N36:S36),3),0)</f>
        <v>0</v>
      </c>
      <c r="K36" s="16">
        <f>IF(COUNTIF(N36:S36,"=999")&lt;3,SMALL((N36:S36),4),0)</f>
        <v>0</v>
      </c>
      <c r="L36" s="16">
        <f>IF(COUNTIF(N36:S36,"=999")&lt;2,SMALL((N36:S36),5),0)</f>
        <v>0</v>
      </c>
      <c r="M36" s="16">
        <f>IF(COUNTIF(N36:S36,"=999")&lt;1,SMALL((N36:S36),5),0)</f>
        <v>0</v>
      </c>
      <c r="N36" s="16">
        <f>IF((Z36&gt;0),Z36,999)</f>
        <v>999</v>
      </c>
      <c r="O36" s="16">
        <f>IF((AB36&gt;0),AB36,999)</f>
        <v>30.58</v>
      </c>
      <c r="P36" s="16">
        <f>IF((AD36&gt;0),AD36,999)</f>
        <v>999</v>
      </c>
      <c r="Q36" s="16">
        <f>IF((AF36&gt;0),AF36,999)</f>
        <v>999</v>
      </c>
      <c r="R36" s="16">
        <f>IF((AH36&gt;0),AH36,999)</f>
        <v>999</v>
      </c>
      <c r="S36" s="16">
        <f>IF((AJ36&gt;0),AJ36,999)</f>
        <v>38.2</v>
      </c>
      <c r="T36" s="24">
        <f>AA36</f>
        <v>0</v>
      </c>
      <c r="U36" s="24">
        <f>AC36</f>
        <v>35</v>
      </c>
      <c r="V36" s="24">
        <f>AE36</f>
        <v>0</v>
      </c>
      <c r="W36" s="24">
        <f>AG36</f>
        <v>0</v>
      </c>
      <c r="X36" s="24">
        <f>AI36</f>
        <v>0</v>
      </c>
      <c r="Y36" s="45">
        <f>AK36</f>
        <v>0</v>
      </c>
      <c r="Z36" s="60"/>
      <c r="AA36" s="67"/>
      <c r="AB36" s="25">
        <f>VLOOKUP(B36,'[2]Sheet1'!$P$24:$R$87,3,FALSE)</f>
        <v>30.58</v>
      </c>
      <c r="AC36" s="63">
        <f>VLOOKUP(B36,'[2]Sheet1'!$P$24:$R$87,2,FALSE)</f>
        <v>35</v>
      </c>
      <c r="AD36" s="27"/>
      <c r="AE36" s="28"/>
      <c r="AF36" s="25"/>
      <c r="AG36" s="26"/>
      <c r="AH36" s="27"/>
      <c r="AI36" s="28"/>
      <c r="AJ36" s="25">
        <f>VLOOKUP(B36,'[6]List1'!$B$2:$F$75,5,FALSE)</f>
        <v>38.2</v>
      </c>
      <c r="AK36" s="63">
        <f>VLOOKUP(B36,'[6]List1'!$B$2:$G$75,6,FALSE)</f>
        <v>0</v>
      </c>
    </row>
    <row r="37" spans="1:37" ht="15.75">
      <c r="A37" s="21">
        <f>RANK(D37,$D$5:$D$166)</f>
        <v>33</v>
      </c>
      <c r="B37" s="1" t="s">
        <v>122</v>
      </c>
      <c r="C37" s="58" t="s">
        <v>71</v>
      </c>
      <c r="D37" s="23">
        <f>(150-G37)/1000+F37</f>
        <v>34.00712</v>
      </c>
      <c r="E37" s="21">
        <f>A37</f>
        <v>33</v>
      </c>
      <c r="F37" s="42">
        <f>LARGE((T37:Y37),1)+LARGE((T37:Y37),2)+LARGE((T37:Y37),3)+LARGE((T37:Y37),4)</f>
        <v>34</v>
      </c>
      <c r="G37" s="43">
        <f>SUM(H37:K37)</f>
        <v>142.88</v>
      </c>
      <c r="H37" s="16">
        <f>MIN(N37:S37)</f>
        <v>34.66</v>
      </c>
      <c r="I37" s="16">
        <f>IF(COUNTIF(N37:S37,"=999")&lt;5,SMALL((N37:S37),2),0)</f>
        <v>35.17</v>
      </c>
      <c r="J37" s="16">
        <f>IF(COUNTIF(N37:S37,"=999")&lt;4,SMALL((N37:S37),3),0)</f>
        <v>35.26</v>
      </c>
      <c r="K37" s="16">
        <f>IF(COUNTIF(N37:S37,"=999")&lt;3,SMALL((N37:S37),4),0)</f>
        <v>37.79</v>
      </c>
      <c r="L37" s="16">
        <f>IF(COUNTIF(N37:S37,"=999")&lt;2,SMALL((N37:S37),5),0)</f>
        <v>0</v>
      </c>
      <c r="M37" s="16">
        <f>IF(COUNTIF(N37:S37,"=999")&lt;1,SMALL((N37:S37),5),0)</f>
        <v>0</v>
      </c>
      <c r="N37" s="16">
        <f>IF((Z37&gt;0),Z37,999)</f>
        <v>35.17</v>
      </c>
      <c r="O37" s="16">
        <f>IF((AB37&gt;0),AB37,999)</f>
        <v>37.79</v>
      </c>
      <c r="P37" s="16">
        <f>IF((AD37&gt;0),AD37,999)</f>
        <v>34.66</v>
      </c>
      <c r="Q37" s="16">
        <f>IF((AF37&gt;0),AF37,999)</f>
        <v>35.26</v>
      </c>
      <c r="R37" s="16">
        <f>IF((AH37&gt;0),AH37,999)</f>
        <v>999</v>
      </c>
      <c r="S37" s="16">
        <f>IF((AJ37&gt;0),AJ37,999)</f>
        <v>999</v>
      </c>
      <c r="T37" s="24">
        <f>AA37</f>
        <v>9</v>
      </c>
      <c r="U37" s="24">
        <f>AC37</f>
        <v>0</v>
      </c>
      <c r="V37" s="24">
        <f>AE37</f>
        <v>14</v>
      </c>
      <c r="W37" s="24">
        <f>AG37</f>
        <v>11</v>
      </c>
      <c r="X37" s="24">
        <f>AI37</f>
        <v>0</v>
      </c>
      <c r="Y37" s="45">
        <f>AK37</f>
        <v>0</v>
      </c>
      <c r="Z37" s="60">
        <f>VLOOKUP(B37,'[1]dvojboj'!$C$6:$H$39,5,FALSE)</f>
        <v>35.17</v>
      </c>
      <c r="AA37" s="67">
        <f>VLOOKUP(B37,'[1]dvojboj'!$C$6:$H$39,6,FALSE)</f>
        <v>9</v>
      </c>
      <c r="AB37" s="25">
        <f>VLOOKUP(B37,'[2]Sheet1'!$P$24:$R$87,3,FALSE)</f>
        <v>37.79</v>
      </c>
      <c r="AC37" s="63">
        <f>VLOOKUP(B37,'[2]Sheet1'!$P$24:$R$87,2,FALSE)</f>
        <v>0</v>
      </c>
      <c r="AD37" s="27">
        <f>VLOOKUP(B37,'[3]Dvojboj'!$J$3:$K$55,2,FALSE)</f>
        <v>34.66</v>
      </c>
      <c r="AE37" s="28">
        <f>VLOOKUP(B37,'[3]Dvojboj'!$J$3:$L$55,3,FALSE)</f>
        <v>14</v>
      </c>
      <c r="AF37" s="25">
        <f>VLOOKUP(B37,'[4]Vysledky_Dvojboj'!$O$4:$Q$46,2,FALSE)</f>
        <v>35.26</v>
      </c>
      <c r="AG37" s="26">
        <f>VLOOKUP(B37,'[4]Vysledky_Dvojboj'!$O$4:$Q$46,3,FALSE)</f>
        <v>11</v>
      </c>
      <c r="AH37" s="27"/>
      <c r="AI37" s="28"/>
      <c r="AJ37" s="25"/>
      <c r="AK37" s="63"/>
    </row>
    <row r="38" spans="1:37" ht="15.75">
      <c r="A38" s="21">
        <f>RANK(D38,$D$5:$D$166)</f>
        <v>34</v>
      </c>
      <c r="B38" s="9" t="s">
        <v>62</v>
      </c>
      <c r="C38" s="58" t="s">
        <v>3</v>
      </c>
      <c r="D38" s="37">
        <f>(150-G38)/1000+F38</f>
        <v>33.009</v>
      </c>
      <c r="E38" s="21">
        <f>A38</f>
        <v>34</v>
      </c>
      <c r="F38" s="42">
        <f>LARGE((T38:Y38),1)+LARGE((T38:Y38),2)+LARGE((T38:Y38),3)+LARGE((T38:Y38),4)</f>
        <v>33</v>
      </c>
      <c r="G38" s="43">
        <f>SUM(H38:K38)</f>
        <v>141</v>
      </c>
      <c r="H38" s="16">
        <f>MIN(N38:S38)</f>
        <v>34.2</v>
      </c>
      <c r="I38" s="16">
        <f>IF(COUNTIF(N38:S38,"=999")&lt;5,SMALL((N38:S38),2),0)</f>
        <v>34.75</v>
      </c>
      <c r="J38" s="16">
        <f>IF(COUNTIF(N38:S38,"=999")&lt;4,SMALL((N38:S38),3),0)</f>
        <v>34.97</v>
      </c>
      <c r="K38" s="16">
        <f>IF(COUNTIF(N38:S38,"=999")&lt;3,SMALL((N38:S38),4),0)</f>
        <v>37.08</v>
      </c>
      <c r="L38" s="16">
        <f>IF(COUNTIF(N38:S38,"=999")&lt;2,SMALL((N38:S38),5),0)</f>
        <v>0</v>
      </c>
      <c r="M38" s="16">
        <f>IF(COUNTIF(N38:S38,"=999")&lt;1,SMALL((N38:S38),5),0)</f>
        <v>0</v>
      </c>
      <c r="N38" s="16">
        <f>IF((Z38&gt;0),Z38,999)</f>
        <v>999</v>
      </c>
      <c r="O38" s="16">
        <f>IF((AB38&gt;0),AB38,999)</f>
        <v>37.08</v>
      </c>
      <c r="P38" s="16">
        <f>IF((AD38&gt;0),AD38,999)</f>
        <v>34.75</v>
      </c>
      <c r="Q38" s="16">
        <f>IF((AF38&gt;0),AF38,999)</f>
        <v>34.2</v>
      </c>
      <c r="R38" s="16">
        <f>IF((AH38&gt;0),AH38,999)</f>
        <v>34.97</v>
      </c>
      <c r="S38" s="16">
        <f>IF((AJ38&gt;0),AJ38,999)</f>
        <v>999</v>
      </c>
      <c r="T38" s="24">
        <f>AA38</f>
        <v>0</v>
      </c>
      <c r="U38" s="24">
        <f>AC38</f>
        <v>0</v>
      </c>
      <c r="V38" s="24">
        <f>AE38</f>
        <v>12</v>
      </c>
      <c r="W38" s="24">
        <f>AG38</f>
        <v>18</v>
      </c>
      <c r="X38" s="24">
        <f>AI38</f>
        <v>3</v>
      </c>
      <c r="Y38" s="45">
        <f>AK38</f>
        <v>0</v>
      </c>
      <c r="Z38" s="60"/>
      <c r="AA38" s="67"/>
      <c r="AB38" s="25">
        <f>VLOOKUP(B38,'[2]Sheet1'!$P$24:$R$87,3,FALSE)</f>
        <v>37.08</v>
      </c>
      <c r="AC38" s="63">
        <f>VLOOKUP(B38,'[2]Sheet1'!$P$24:$R$87,2,FALSE)</f>
        <v>0</v>
      </c>
      <c r="AD38" s="27">
        <f>VLOOKUP(B38,'[3]Dvojboj'!$J$3:$K$55,2,FALSE)</f>
        <v>34.75</v>
      </c>
      <c r="AE38" s="28">
        <f>VLOOKUP(B38,'[3]Dvojboj'!$J$3:$L$55,3,FALSE)</f>
        <v>12</v>
      </c>
      <c r="AF38" s="25">
        <f>VLOOKUP(B38,'[4]Vysledky_Dvojboj'!$O$4:$Q$46,2,FALSE)</f>
        <v>34.2</v>
      </c>
      <c r="AG38" s="26">
        <f>VLOOKUP(B38,'[4]Vysledky_Dvojboj'!$O$4:$Q$46,3,FALSE)</f>
        <v>18</v>
      </c>
      <c r="AH38" s="27">
        <f>VLOOKUP(B38,'[5]Dvojboj tisk'!$B$9:$P$62,15,FALSE)</f>
        <v>34.97</v>
      </c>
      <c r="AI38" s="28">
        <f>VLOOKUP(B38,'[5]Dvojboj tisk'!$B$9:$R$62,17,FALSE)</f>
        <v>3</v>
      </c>
      <c r="AJ38" s="25"/>
      <c r="AK38" s="63"/>
    </row>
    <row r="39" spans="1:37" ht="15.75">
      <c r="A39" s="21">
        <f>RANK(D39,$D$5:$D$166)</f>
        <v>35</v>
      </c>
      <c r="B39" s="1" t="s">
        <v>61</v>
      </c>
      <c r="C39" s="58" t="s">
        <v>72</v>
      </c>
      <c r="D39" s="23">
        <f>(150-G39)/1000+F39</f>
        <v>32.04772</v>
      </c>
      <c r="E39" s="21">
        <f>A39</f>
        <v>35</v>
      </c>
      <c r="F39" s="42">
        <f>LARGE((T39:Y39),1)+LARGE((T39:Y39),2)+LARGE((T39:Y39),3)+LARGE((T39:Y39),4)</f>
        <v>32</v>
      </c>
      <c r="G39" s="43">
        <f>SUM(H39:K39)</f>
        <v>102.28</v>
      </c>
      <c r="H39" s="16">
        <f>MIN(N39:S39)</f>
        <v>33.160000000000004</v>
      </c>
      <c r="I39" s="16">
        <f>IF(COUNTIF(N39:S39,"=999")&lt;5,SMALL((N39:S39),2),0)</f>
        <v>33.55</v>
      </c>
      <c r="J39" s="16">
        <f>IF(COUNTIF(N39:S39,"=999")&lt;4,SMALL((N39:S39),3),0)</f>
        <v>35.57</v>
      </c>
      <c r="K39" s="16">
        <f>IF(COUNTIF(N39:S39,"=999")&lt;3,SMALL((N39:S39),4),0)</f>
        <v>0</v>
      </c>
      <c r="L39" s="16">
        <f>IF(COUNTIF(N39:S39,"=999")&lt;2,SMALL((N39:S39),5),0)</f>
        <v>0</v>
      </c>
      <c r="M39" s="16">
        <f>IF(COUNTIF(N39:S39,"=999")&lt;1,SMALL((N39:S39),5),0)</f>
        <v>0</v>
      </c>
      <c r="N39" s="16">
        <f>IF((Z39&gt;0),Z39,999)</f>
        <v>999</v>
      </c>
      <c r="O39" s="16">
        <f>IF((AB39&gt;0),AB39,999)</f>
        <v>35.57</v>
      </c>
      <c r="P39" s="16">
        <f>IF((AD39&gt;0),AD39,999)</f>
        <v>33.160000000000004</v>
      </c>
      <c r="Q39" s="16">
        <f>IF((AF39&gt;0),AF39,999)</f>
        <v>999</v>
      </c>
      <c r="R39" s="16">
        <f>IF((AH39&gt;0),AH39,999)</f>
        <v>999</v>
      </c>
      <c r="S39" s="16">
        <f>IF((AJ39&gt;0),AJ39,999)</f>
        <v>33.55</v>
      </c>
      <c r="T39" s="24">
        <f>AA39</f>
        <v>0</v>
      </c>
      <c r="U39" s="24">
        <f>AC39</f>
        <v>3</v>
      </c>
      <c r="V39" s="24">
        <f>AE39</f>
        <v>18</v>
      </c>
      <c r="W39" s="24">
        <f>AG39</f>
        <v>0</v>
      </c>
      <c r="X39" s="24">
        <f>AI39</f>
        <v>0</v>
      </c>
      <c r="Y39" s="45">
        <f>AK39</f>
        <v>11</v>
      </c>
      <c r="Z39" s="60"/>
      <c r="AA39" s="67"/>
      <c r="AB39" s="25">
        <f>VLOOKUP(B39,'[2]Sheet1'!$P$24:$R$87,3,FALSE)</f>
        <v>35.57</v>
      </c>
      <c r="AC39" s="63">
        <f>VLOOKUP(B39,'[2]Sheet1'!$P$24:$R$87,2,FALSE)</f>
        <v>3</v>
      </c>
      <c r="AD39" s="27">
        <f>VLOOKUP(B39,'[3]Dvojboj'!$J$3:$K$55,2,FALSE)</f>
        <v>33.160000000000004</v>
      </c>
      <c r="AE39" s="28">
        <f>VLOOKUP(B39,'[3]Dvojboj'!$J$3:$L$55,3,FALSE)</f>
        <v>18</v>
      </c>
      <c r="AF39" s="25"/>
      <c r="AG39" s="26"/>
      <c r="AH39" s="27"/>
      <c r="AI39" s="28"/>
      <c r="AJ39" s="25">
        <f>VLOOKUP(B39,'[6]List1'!$B$2:$F$75,5,FALSE)</f>
        <v>33.55</v>
      </c>
      <c r="AK39" s="63">
        <f>VLOOKUP(B39,'[6]List1'!$B$2:$G$75,6,FALSE)</f>
        <v>11</v>
      </c>
    </row>
    <row r="40" spans="1:37" ht="15.75">
      <c r="A40" s="21">
        <f>RANK(D40,$D$5:$D$166)</f>
        <v>36</v>
      </c>
      <c r="B40" s="9" t="s">
        <v>87</v>
      </c>
      <c r="C40" s="9" t="s">
        <v>91</v>
      </c>
      <c r="D40" s="53">
        <f>(150-G40)/1000+F40</f>
        <v>30.08242</v>
      </c>
      <c r="E40" s="21">
        <f>A40</f>
        <v>36</v>
      </c>
      <c r="F40" s="42">
        <f>LARGE((T40:Y40),1)+LARGE((T40:Y40),2)+LARGE((T40:Y40),3)+LARGE((T40:Y40),4)</f>
        <v>30</v>
      </c>
      <c r="G40" s="43">
        <f>SUM(H40:K40)</f>
        <v>67.58</v>
      </c>
      <c r="H40" s="16">
        <f>MIN(N40:S40)</f>
        <v>33.26</v>
      </c>
      <c r="I40" s="16">
        <f>IF(COUNTIF(N40:S40,"=999")&lt;5,SMALL((N40:S40),2),0)</f>
        <v>34.32</v>
      </c>
      <c r="J40" s="16">
        <f>IF(COUNTIF(N40:S40,"=999")&lt;4,SMALL((N40:S40),3),0)</f>
        <v>0</v>
      </c>
      <c r="K40" s="16">
        <f>IF(COUNTIF(N40:S40,"=999")&lt;3,SMALL((N40:S40),4),0)</f>
        <v>0</v>
      </c>
      <c r="L40" s="16">
        <f>IF(COUNTIF(N40:S40,"=999")&lt;2,SMALL((N40:S40),5),0)</f>
        <v>0</v>
      </c>
      <c r="M40" s="16">
        <f>IF(COUNTIF(N40:S40,"=999")&lt;1,SMALL((N40:S40),5),0)</f>
        <v>0</v>
      </c>
      <c r="N40" s="16">
        <f>IF((Z40&gt;0),Z40,999)</f>
        <v>33.26</v>
      </c>
      <c r="O40" s="16">
        <f>IF((AB40&gt;0),AB40,999)</f>
        <v>999</v>
      </c>
      <c r="P40" s="16">
        <f>IF((AD40&gt;0),AD40,999)</f>
        <v>999</v>
      </c>
      <c r="Q40" s="16">
        <f>IF((AF40&gt;0),AF40,999)</f>
        <v>34.32</v>
      </c>
      <c r="R40" s="16">
        <f>IF((AH40&gt;0),AH40,999)</f>
        <v>999</v>
      </c>
      <c r="S40" s="16">
        <f>IF((AJ40&gt;0),AJ40,999)</f>
        <v>999</v>
      </c>
      <c r="T40" s="24">
        <f>AA40</f>
        <v>14</v>
      </c>
      <c r="U40" s="24">
        <f>AC40</f>
        <v>0</v>
      </c>
      <c r="V40" s="24">
        <f>AE40</f>
        <v>0</v>
      </c>
      <c r="W40" s="24">
        <f>AG40</f>
        <v>16</v>
      </c>
      <c r="X40" s="24">
        <f>AI40</f>
        <v>0</v>
      </c>
      <c r="Y40" s="45">
        <f>AK40</f>
        <v>0</v>
      </c>
      <c r="Z40" s="60">
        <f>VLOOKUP(B40,'[1]dvojboj'!$C$6:$H$39,5,FALSE)</f>
        <v>33.26</v>
      </c>
      <c r="AA40" s="67">
        <f>VLOOKUP(B40,'[1]dvojboj'!$C$6:$H$39,6,FALSE)</f>
        <v>14</v>
      </c>
      <c r="AB40" s="25"/>
      <c r="AC40" s="63"/>
      <c r="AD40" s="27"/>
      <c r="AE40" s="28"/>
      <c r="AF40" s="25">
        <f>VLOOKUP(B40,'[4]Vysledky_Dvojboj'!$O$4:$Q$46,2,FALSE)</f>
        <v>34.32</v>
      </c>
      <c r="AG40" s="26">
        <f>VLOOKUP(B40,'[4]Vysledky_Dvojboj'!$O$4:$Q$46,3,FALSE)</f>
        <v>16</v>
      </c>
      <c r="AH40" s="27"/>
      <c r="AI40" s="28"/>
      <c r="AJ40" s="25"/>
      <c r="AK40" s="63"/>
    </row>
    <row r="41" spans="1:37" ht="15.75">
      <c r="A41" s="21">
        <f>RANK(D41,$D$5:$D$166)</f>
        <v>37</v>
      </c>
      <c r="B41" s="1" t="s">
        <v>65</v>
      </c>
      <c r="C41" s="1" t="s">
        <v>73</v>
      </c>
      <c r="D41" s="23">
        <f>(150-G41)/1000+F41</f>
        <v>26.0404</v>
      </c>
      <c r="E41" s="21">
        <f>A41</f>
        <v>37</v>
      </c>
      <c r="F41" s="42">
        <f>LARGE((T41:Y41),1)+LARGE((T41:Y41),2)+LARGE((T41:Y41),3)+LARGE((T41:Y41),4)</f>
        <v>26</v>
      </c>
      <c r="G41" s="43">
        <f>SUM(H41:K41)</f>
        <v>109.6</v>
      </c>
      <c r="H41" s="16">
        <f>MIN(N41:S41)</f>
        <v>33.89</v>
      </c>
      <c r="I41" s="16">
        <f>IF(COUNTIF(N41:S41,"=999")&lt;5,SMALL((N41:S41),2),0)</f>
        <v>34.33</v>
      </c>
      <c r="J41" s="16">
        <f>IF(COUNTIF(N41:S41,"=999")&lt;4,SMALL((N41:S41),3),0)</f>
        <v>41.38</v>
      </c>
      <c r="K41" s="16">
        <f>IF(COUNTIF(N41:S41,"=999")&lt;3,SMALL((N41:S41),4),0)</f>
        <v>0</v>
      </c>
      <c r="L41" s="16">
        <f>IF(COUNTIF(N41:S41,"=999")&lt;2,SMALL((N41:S41),5),0)</f>
        <v>0</v>
      </c>
      <c r="M41" s="16">
        <f>IF(COUNTIF(N41:S41,"=999")&lt;1,SMALL((N41:S41),5),0)</f>
        <v>0</v>
      </c>
      <c r="N41" s="16">
        <f>IF((Z41&gt;0),Z41,999)</f>
        <v>999</v>
      </c>
      <c r="O41" s="16">
        <f>IF((AB41&gt;0),AB41,999)</f>
        <v>999</v>
      </c>
      <c r="P41" s="16">
        <f>IF((AD41&gt;0),AD41,999)</f>
        <v>41.38</v>
      </c>
      <c r="Q41" s="16">
        <f>IF((AF41&gt;0),AF41,999)</f>
        <v>33.89</v>
      </c>
      <c r="R41" s="16">
        <f>IF((AH41&gt;0),AH41,999)</f>
        <v>34.33</v>
      </c>
      <c r="S41" s="16">
        <f>IF((AJ41&gt;0),AJ41,999)</f>
        <v>999</v>
      </c>
      <c r="T41" s="24">
        <f>AA41</f>
        <v>0</v>
      </c>
      <c r="U41" s="24">
        <f>AC41</f>
        <v>0</v>
      </c>
      <c r="V41" s="24">
        <f>AE41</f>
        <v>0</v>
      </c>
      <c r="W41" s="24">
        <f>AG41</f>
        <v>21</v>
      </c>
      <c r="X41" s="24">
        <f>AI41</f>
        <v>5</v>
      </c>
      <c r="Y41" s="45">
        <f>AK41</f>
        <v>0</v>
      </c>
      <c r="Z41" s="60"/>
      <c r="AA41" s="67"/>
      <c r="AB41" s="25"/>
      <c r="AC41" s="63"/>
      <c r="AD41" s="27">
        <f>VLOOKUP(B41,'[3]Dvojboj'!$J$3:$K$55,2,FALSE)</f>
        <v>41.38</v>
      </c>
      <c r="AE41" s="28">
        <f>VLOOKUP(B41,'[3]Dvojboj'!$J$3:$L$55,3,FALSE)</f>
        <v>0</v>
      </c>
      <c r="AF41" s="25">
        <f>VLOOKUP(B41,'[4]Vysledky_Dvojboj'!$O$4:$Q$46,2,FALSE)</f>
        <v>33.89</v>
      </c>
      <c r="AG41" s="26">
        <f>VLOOKUP(B41,'[4]Vysledky_Dvojboj'!$O$4:$Q$46,3,FALSE)</f>
        <v>21</v>
      </c>
      <c r="AH41" s="27">
        <f>VLOOKUP(B41,'[5]Dvojboj tisk'!$B$9:$P$62,15,FALSE)</f>
        <v>34.33</v>
      </c>
      <c r="AI41" s="28">
        <f>VLOOKUP(B41,'[5]Dvojboj tisk'!$B$9:$R$62,17,FALSE)</f>
        <v>5</v>
      </c>
      <c r="AJ41" s="25"/>
      <c r="AK41" s="63"/>
    </row>
    <row r="42" spans="1:37" ht="15.75">
      <c r="A42" s="21">
        <f>RANK(D42,$D$5:$D$166)</f>
        <v>38</v>
      </c>
      <c r="B42" s="59" t="s">
        <v>127</v>
      </c>
      <c r="C42" s="58" t="s">
        <v>96</v>
      </c>
      <c r="D42" s="23">
        <f>(150-G42)/1000+F42</f>
        <v>25.08148</v>
      </c>
      <c r="E42" s="21">
        <f>A42</f>
        <v>38</v>
      </c>
      <c r="F42" s="42">
        <f>LARGE((T42:Y42),1)+LARGE((T42:Y42),2)+LARGE((T42:Y42),3)+LARGE((T42:Y42),4)</f>
        <v>25</v>
      </c>
      <c r="G42" s="43">
        <f>SUM(H42:K42)</f>
        <v>68.52</v>
      </c>
      <c r="H42" s="16">
        <f>MIN(N42:S42)</f>
        <v>33.44</v>
      </c>
      <c r="I42" s="16">
        <f>IF(COUNTIF(N42:S42,"=999")&lt;5,SMALL((N42:S42),2),0)</f>
        <v>35.08</v>
      </c>
      <c r="J42" s="16">
        <f>IF(COUNTIF(N42:S42,"=999")&lt;4,SMALL((N42:S42),3),0)</f>
        <v>0</v>
      </c>
      <c r="K42" s="16">
        <f>IF(COUNTIF(N42:S42,"=999")&lt;3,SMALL((N42:S42),4),0)</f>
        <v>0</v>
      </c>
      <c r="L42" s="16">
        <f>IF(COUNTIF(N42:S42,"=999")&lt;2,SMALL((N42:S42),5),0)</f>
        <v>0</v>
      </c>
      <c r="M42" s="16">
        <f>IF(COUNTIF(N42:S42,"=999")&lt;1,SMALL((N42:S42),5),0)</f>
        <v>0</v>
      </c>
      <c r="N42" s="16">
        <f>IF((Z42&gt;0),Z42,999)</f>
        <v>999</v>
      </c>
      <c r="O42" s="16">
        <f>IF((AB42&gt;0),AB42,999)</f>
        <v>999</v>
      </c>
      <c r="P42" s="16">
        <f>IF((AD42&gt;0),AD42,999)</f>
        <v>999</v>
      </c>
      <c r="Q42" s="16">
        <f>IF((AF42&gt;0),AF42,999)</f>
        <v>33.44</v>
      </c>
      <c r="R42" s="16">
        <f>IF((AH42&gt;0),AH42,999)</f>
        <v>35.08</v>
      </c>
      <c r="S42" s="16">
        <f>IF((AJ42&gt;0),AJ42,999)</f>
        <v>999</v>
      </c>
      <c r="T42" s="24">
        <f>AA42</f>
        <v>0</v>
      </c>
      <c r="U42" s="24">
        <f>AC42</f>
        <v>0</v>
      </c>
      <c r="V42" s="24">
        <f>AE42</f>
        <v>0</v>
      </c>
      <c r="W42" s="24">
        <f>AG42</f>
        <v>23</v>
      </c>
      <c r="X42" s="24">
        <f>AI42</f>
        <v>2</v>
      </c>
      <c r="Y42" s="45">
        <f>AK42</f>
        <v>0</v>
      </c>
      <c r="Z42" s="60"/>
      <c r="AA42" s="67"/>
      <c r="AB42" s="25"/>
      <c r="AC42" s="63"/>
      <c r="AD42" s="27"/>
      <c r="AE42" s="28"/>
      <c r="AF42" s="25">
        <f>VLOOKUP(B42,'[4]Vysledky_Dvojboj'!$O$4:$Q$46,2,FALSE)</f>
        <v>33.44</v>
      </c>
      <c r="AG42" s="26">
        <f>VLOOKUP(B42,'[4]Vysledky_Dvojboj'!$O$4:$Q$46,3,FALSE)</f>
        <v>23</v>
      </c>
      <c r="AH42" s="27">
        <f>VLOOKUP(B42,'[5]Dvojboj tisk'!$B$9:$P$62,15,FALSE)</f>
        <v>35.08</v>
      </c>
      <c r="AI42" s="28">
        <f>VLOOKUP(B42,'[5]Dvojboj tisk'!$B$9:$R$62,17,FALSE)</f>
        <v>2</v>
      </c>
      <c r="AJ42" s="25"/>
      <c r="AK42" s="63"/>
    </row>
    <row r="43" spans="1:37" ht="15.75">
      <c r="A43" s="21">
        <f>RANK(D43,$D$5:$D$166)</f>
        <v>39</v>
      </c>
      <c r="B43" s="59" t="s">
        <v>184</v>
      </c>
      <c r="C43" s="1" t="s">
        <v>8</v>
      </c>
      <c r="D43" s="23">
        <f>(150-G43)/1000+F43</f>
        <v>23.11847</v>
      </c>
      <c r="E43" s="21">
        <f>A43</f>
        <v>39</v>
      </c>
      <c r="F43" s="42">
        <f>LARGE((T43:Y43),1)+LARGE((T43:Y43),2)+LARGE((T43:Y43),3)+LARGE((T43:Y43),4)</f>
        <v>23</v>
      </c>
      <c r="G43" s="43">
        <f>SUM(H43:K43)</f>
        <v>31.53</v>
      </c>
      <c r="H43" s="16">
        <f>MIN(N43:S43)</f>
        <v>31.53</v>
      </c>
      <c r="I43" s="16">
        <f>IF(COUNTIF(N43:S43,"=999")&lt;5,SMALL((N43:S43),2),0)</f>
        <v>0</v>
      </c>
      <c r="J43" s="16">
        <f>IF(COUNTIF(N43:S43,"=999")&lt;4,SMALL((N43:S43),3),0)</f>
        <v>0</v>
      </c>
      <c r="K43" s="16">
        <f>IF(COUNTIF(N43:S43,"=999")&lt;3,SMALL((N43:S43),4),0)</f>
        <v>0</v>
      </c>
      <c r="L43" s="16">
        <f>IF(COUNTIF(N43:S43,"=999")&lt;2,SMALL((N43:S43),5),0)</f>
        <v>0</v>
      </c>
      <c r="M43" s="16">
        <f>IF(COUNTIF(N43:S43,"=999")&lt;1,SMALL((N43:S43),5),0)</f>
        <v>0</v>
      </c>
      <c r="N43" s="16">
        <f>IF((Z43&gt;0),Z43,999)</f>
        <v>999</v>
      </c>
      <c r="O43" s="16">
        <f>IF((AB43&gt;0),AB43,999)</f>
        <v>999</v>
      </c>
      <c r="P43" s="16">
        <f>IF((AD43&gt;0),AD43,999)</f>
        <v>999</v>
      </c>
      <c r="Q43" s="16">
        <f>IF((AF43&gt;0),AF43,999)</f>
        <v>999</v>
      </c>
      <c r="R43" s="16">
        <f>IF((AH43&gt;0),AH43,999)</f>
        <v>31.53</v>
      </c>
      <c r="S43" s="16">
        <f>IF((AJ43&gt;0),AJ43,999)</f>
        <v>999</v>
      </c>
      <c r="T43" s="24">
        <f>AA43</f>
        <v>0</v>
      </c>
      <c r="U43" s="24">
        <f>AC43</f>
        <v>0</v>
      </c>
      <c r="V43" s="24">
        <f>AE43</f>
        <v>0</v>
      </c>
      <c r="W43" s="24">
        <f>AG43</f>
        <v>0</v>
      </c>
      <c r="X43" s="24">
        <f>AI43</f>
        <v>23</v>
      </c>
      <c r="Y43" s="45">
        <f>AK43</f>
        <v>0</v>
      </c>
      <c r="Z43" s="60"/>
      <c r="AA43" s="67"/>
      <c r="AB43" s="25"/>
      <c r="AC43" s="63"/>
      <c r="AD43" s="27"/>
      <c r="AE43" s="28"/>
      <c r="AF43" s="25"/>
      <c r="AG43" s="26"/>
      <c r="AH43" s="27">
        <f>VLOOKUP(B43,'[5]Dvojboj tisk'!$B$9:$P$62,15,FALSE)</f>
        <v>31.53</v>
      </c>
      <c r="AI43" s="28">
        <f>VLOOKUP(B43,'[5]Dvojboj tisk'!$B$9:$R$62,17,FALSE)</f>
        <v>23</v>
      </c>
      <c r="AJ43" s="25"/>
      <c r="AK43" s="63"/>
    </row>
    <row r="44" spans="1:37" ht="15.75">
      <c r="A44" s="21">
        <f>RANK(D44,$D$5:$D$166)</f>
        <v>40</v>
      </c>
      <c r="B44" s="9" t="s">
        <v>60</v>
      </c>
      <c r="C44" s="58" t="s">
        <v>71</v>
      </c>
      <c r="D44" s="53">
        <f>(150-G44)/1000+F44</f>
        <v>22.11793</v>
      </c>
      <c r="E44" s="21">
        <f>A44</f>
        <v>40</v>
      </c>
      <c r="F44" s="42">
        <f>LARGE((T44:Y44),1)+LARGE((T44:Y44),2)+LARGE((T44:Y44),3)+LARGE((T44:Y44),4)</f>
        <v>22</v>
      </c>
      <c r="G44" s="43">
        <f>SUM(H44:K44)</f>
        <v>32.07</v>
      </c>
      <c r="H44" s="16">
        <f>MIN(N44:S44)</f>
        <v>32.07</v>
      </c>
      <c r="I44" s="16">
        <f>IF(COUNTIF(N44:S44,"=999")&lt;5,SMALL((N44:S44),2),0)</f>
        <v>0</v>
      </c>
      <c r="J44" s="16">
        <f>IF(COUNTIF(N44:S44,"=999")&lt;4,SMALL((N44:S44),3),0)</f>
        <v>0</v>
      </c>
      <c r="K44" s="16">
        <f>IF(COUNTIF(N44:S44,"=999")&lt;3,SMALL((N44:S44),4),0)</f>
        <v>0</v>
      </c>
      <c r="L44" s="16">
        <f>IF(COUNTIF(N44:S44,"=999")&lt;2,SMALL((N44:S44),5),0)</f>
        <v>0</v>
      </c>
      <c r="M44" s="16">
        <f>IF(COUNTIF(N44:S44,"=999")&lt;1,SMALL((N44:S44),5),0)</f>
        <v>0</v>
      </c>
      <c r="N44" s="16">
        <f>IF((Z44&gt;0),Z44,999)</f>
        <v>999</v>
      </c>
      <c r="O44" s="16">
        <f>IF((AB44&gt;0),AB44,999)</f>
        <v>32.07</v>
      </c>
      <c r="P44" s="16">
        <f>IF((AD44&gt;0),AD44,999)</f>
        <v>999</v>
      </c>
      <c r="Q44" s="16">
        <f>IF((AF44&gt;0),AF44,999)</f>
        <v>999</v>
      </c>
      <c r="R44" s="16">
        <f>IF((AH44&gt;0),AH44,999)</f>
        <v>999</v>
      </c>
      <c r="S44" s="16">
        <f>IF((AJ44&gt;0),AJ44,999)</f>
        <v>999</v>
      </c>
      <c r="T44" s="24">
        <f>AA44</f>
        <v>0</v>
      </c>
      <c r="U44" s="24">
        <f>AC44</f>
        <v>22</v>
      </c>
      <c r="V44" s="24">
        <f>AE44</f>
        <v>0</v>
      </c>
      <c r="W44" s="24">
        <f>AG44</f>
        <v>0</v>
      </c>
      <c r="X44" s="24">
        <f>AI44</f>
        <v>0</v>
      </c>
      <c r="Y44" s="45">
        <f>AK44</f>
        <v>0</v>
      </c>
      <c r="Z44" s="60"/>
      <c r="AA44" s="67"/>
      <c r="AB44" s="25">
        <f>VLOOKUP(B44,'[2]Sheet1'!$P$24:$R$87,3,FALSE)</f>
        <v>32.07</v>
      </c>
      <c r="AC44" s="63">
        <f>VLOOKUP(B44,'[2]Sheet1'!$P$24:$R$87,2,FALSE)</f>
        <v>22</v>
      </c>
      <c r="AD44" s="27"/>
      <c r="AE44" s="28"/>
      <c r="AF44" s="25"/>
      <c r="AG44" s="26"/>
      <c r="AH44" s="27"/>
      <c r="AI44" s="28"/>
      <c r="AJ44" s="25"/>
      <c r="AK44" s="63"/>
    </row>
    <row r="45" spans="1:37" ht="15.75">
      <c r="A45" s="21">
        <f>RANK(D45,$D$5:$D$166)</f>
        <v>41</v>
      </c>
      <c r="B45" s="1" t="s">
        <v>187</v>
      </c>
      <c r="C45" s="1" t="s">
        <v>10</v>
      </c>
      <c r="D45" s="23">
        <f>(150-G45)/1000+F45</f>
        <v>22.08314</v>
      </c>
      <c r="E45" s="21">
        <f>A45</f>
        <v>41</v>
      </c>
      <c r="F45" s="42">
        <f>LARGE((T45:Y45),1)+LARGE((T45:Y45),2)+LARGE((T45:Y45),3)+LARGE((T45:Y45),4)</f>
        <v>22</v>
      </c>
      <c r="G45" s="43">
        <f>SUM(H45:K45)</f>
        <v>66.86</v>
      </c>
      <c r="H45" s="16">
        <f>MIN(N45:S45)</f>
        <v>33.3</v>
      </c>
      <c r="I45" s="16">
        <f>IF(COUNTIF(N45:S45,"=999")&lt;5,SMALL((N45:S45),2),0)</f>
        <v>33.56</v>
      </c>
      <c r="J45" s="16">
        <f>IF(COUNTIF(N45:S45,"=999")&lt;4,SMALL((N45:S45),3),0)</f>
        <v>0</v>
      </c>
      <c r="K45" s="16">
        <f>IF(COUNTIF(N45:S45,"=999")&lt;3,SMALL((N45:S45),4),0)</f>
        <v>0</v>
      </c>
      <c r="L45" s="16">
        <f>IF(COUNTIF(N45:S45,"=999")&lt;2,SMALL((N45:S45),5),0)</f>
        <v>0</v>
      </c>
      <c r="M45" s="16">
        <f>IF(COUNTIF(N45:S45,"=999")&lt;1,SMALL((N45:S45),5),0)</f>
        <v>0</v>
      </c>
      <c r="N45" s="16">
        <f>IF((Z45&gt;0),Z45,999)</f>
        <v>999</v>
      </c>
      <c r="O45" s="16">
        <f>IF((AB45&gt;0),AB45,999)</f>
        <v>999</v>
      </c>
      <c r="P45" s="16">
        <f>IF((AD45&gt;0),AD45,999)</f>
        <v>999</v>
      </c>
      <c r="Q45" s="16">
        <f>IF((AF45&gt;0),AF45,999)</f>
        <v>999</v>
      </c>
      <c r="R45" s="16">
        <f>IF((AH45&gt;0),AH45,999)</f>
        <v>33.3</v>
      </c>
      <c r="S45" s="16">
        <f>IF((AJ45&gt;0),AJ45,999)</f>
        <v>33.56</v>
      </c>
      <c r="T45" s="24">
        <f>AA45</f>
        <v>0</v>
      </c>
      <c r="U45" s="24">
        <f>AC45</f>
        <v>0</v>
      </c>
      <c r="V45" s="24">
        <f>AE45</f>
        <v>0</v>
      </c>
      <c r="W45" s="24">
        <f>AG45</f>
        <v>0</v>
      </c>
      <c r="X45" s="24">
        <f>AI45</f>
        <v>12</v>
      </c>
      <c r="Y45" s="45">
        <f>AK45</f>
        <v>10</v>
      </c>
      <c r="Z45" s="60"/>
      <c r="AA45" s="67"/>
      <c r="AB45" s="25"/>
      <c r="AC45" s="63"/>
      <c r="AD45" s="27"/>
      <c r="AE45" s="28"/>
      <c r="AF45" s="25"/>
      <c r="AG45" s="26"/>
      <c r="AH45" s="27">
        <f>VLOOKUP(B45,'[5]Dvojboj tisk'!$B$9:$P$62,15,FALSE)</f>
        <v>33.3</v>
      </c>
      <c r="AI45" s="28">
        <f>VLOOKUP(B45,'[5]Dvojboj tisk'!$B$9:$R$62,17,FALSE)</f>
        <v>12</v>
      </c>
      <c r="AJ45" s="25">
        <f>VLOOKUP(B45,'[6]List1'!$B$2:$F$75,5,FALSE)</f>
        <v>33.56</v>
      </c>
      <c r="AK45" s="63">
        <f>VLOOKUP(B45,'[6]List1'!$B$2:$G$75,6,FALSE)</f>
        <v>10</v>
      </c>
    </row>
    <row r="46" spans="1:37" ht="15.75">
      <c r="A46" s="21">
        <f>RANK(D46,$D$5:$D$166)</f>
        <v>42</v>
      </c>
      <c r="B46" s="59" t="s">
        <v>185</v>
      </c>
      <c r="C46" s="49" t="s">
        <v>176</v>
      </c>
      <c r="D46" s="23">
        <f>(150-G46)/1000+F46</f>
        <v>20.11739</v>
      </c>
      <c r="E46" s="21">
        <f>A46</f>
        <v>42</v>
      </c>
      <c r="F46" s="42">
        <f>LARGE((T46:Y46),1)+LARGE((T46:Y46),2)+LARGE((T46:Y46),3)+LARGE((T46:Y46),4)</f>
        <v>20</v>
      </c>
      <c r="G46" s="43">
        <f>SUM(H46:K46)</f>
        <v>32.61</v>
      </c>
      <c r="H46" s="16">
        <f>MIN(N46:S46)</f>
        <v>32.61</v>
      </c>
      <c r="I46" s="16">
        <f>IF(COUNTIF(N46:S46,"=999")&lt;5,SMALL((N46:S46),2),0)</f>
        <v>0</v>
      </c>
      <c r="J46" s="16">
        <f>IF(COUNTIF(N46:S46,"=999")&lt;4,SMALL((N46:S46),3),0)</f>
        <v>0</v>
      </c>
      <c r="K46" s="16">
        <f>IF(COUNTIF(N46:S46,"=999")&lt;3,SMALL((N46:S46),4),0)</f>
        <v>0</v>
      </c>
      <c r="L46" s="16">
        <f>IF(COUNTIF(N46:S46,"=999")&lt;2,SMALL((N46:S46),5),0)</f>
        <v>0</v>
      </c>
      <c r="M46" s="16">
        <f>IF(COUNTIF(N46:S46,"=999")&lt;1,SMALL((N46:S46),5),0)</f>
        <v>0</v>
      </c>
      <c r="N46" s="16">
        <f>IF((Z46&gt;0),Z46,999)</f>
        <v>999</v>
      </c>
      <c r="O46" s="16">
        <f>IF((AB46&gt;0),AB46,999)</f>
        <v>999</v>
      </c>
      <c r="P46" s="16">
        <f>IF((AD46&gt;0),AD46,999)</f>
        <v>999</v>
      </c>
      <c r="Q46" s="16">
        <f>IF((AF46&gt;0),AF46,999)</f>
        <v>999</v>
      </c>
      <c r="R46" s="16">
        <f>IF((AH46&gt;0),AH46,999)</f>
        <v>32.61</v>
      </c>
      <c r="S46" s="16">
        <f>IF((AJ46&gt;0),AJ46,999)</f>
        <v>999</v>
      </c>
      <c r="T46" s="24">
        <f>AA46</f>
        <v>0</v>
      </c>
      <c r="U46" s="24">
        <f>AC46</f>
        <v>0</v>
      </c>
      <c r="V46" s="24">
        <f>AE46</f>
        <v>0</v>
      </c>
      <c r="W46" s="24">
        <f>AG46</f>
        <v>0</v>
      </c>
      <c r="X46" s="24">
        <f>AI46</f>
        <v>20</v>
      </c>
      <c r="Y46" s="45">
        <f>AK46</f>
        <v>0</v>
      </c>
      <c r="Z46" s="60"/>
      <c r="AA46" s="67"/>
      <c r="AB46" s="25"/>
      <c r="AC46" s="63"/>
      <c r="AD46" s="27"/>
      <c r="AE46" s="28"/>
      <c r="AF46" s="25"/>
      <c r="AG46" s="26"/>
      <c r="AH46" s="27">
        <f>VLOOKUP(B46,'[5]Dvojboj tisk'!$B$9:$P$62,15,FALSE)</f>
        <v>32.61</v>
      </c>
      <c r="AI46" s="28">
        <f>VLOOKUP(B46,'[5]Dvojboj tisk'!$B$9:$R$62,17,FALSE)</f>
        <v>20</v>
      </c>
      <c r="AJ46" s="25"/>
      <c r="AK46" s="63"/>
    </row>
    <row r="47" spans="1:37" ht="15.75">
      <c r="A47" s="21">
        <f>RANK(D47,$D$5:$D$166)</f>
        <v>43</v>
      </c>
      <c r="B47" s="9" t="s">
        <v>78</v>
      </c>
      <c r="C47" s="58" t="s">
        <v>79</v>
      </c>
      <c r="D47" s="53">
        <f>(150-G47)/1000+F47</f>
        <v>19.1159</v>
      </c>
      <c r="E47" s="21">
        <f>A47</f>
        <v>43</v>
      </c>
      <c r="F47" s="42">
        <f>LARGE((T47:Y47),1)+LARGE((T47:Y47),2)+LARGE((T47:Y47),3)+LARGE((T47:Y47),4)</f>
        <v>19</v>
      </c>
      <c r="G47" s="43">
        <f>SUM(H47:K47)</f>
        <v>34.1</v>
      </c>
      <c r="H47" s="16">
        <f>MIN(N47:S47)</f>
        <v>34.1</v>
      </c>
      <c r="I47" s="16">
        <f>IF(COUNTIF(N47:S47,"=999")&lt;5,SMALL((N47:S47),2),0)</f>
        <v>0</v>
      </c>
      <c r="J47" s="16">
        <f>IF(COUNTIF(N47:S47,"=999")&lt;4,SMALL((N47:S47),3),0)</f>
        <v>0</v>
      </c>
      <c r="K47" s="16">
        <f>IF(COUNTIF(N47:S47,"=999")&lt;3,SMALL((N47:S47),4),0)</f>
        <v>0</v>
      </c>
      <c r="L47" s="16">
        <f>IF(COUNTIF(N47:S47,"=999")&lt;2,SMALL((N47:S47),5),0)</f>
        <v>0</v>
      </c>
      <c r="M47" s="16">
        <f>IF(COUNTIF(N47:S47,"=999")&lt;1,SMALL((N47:S47),5),0)</f>
        <v>0</v>
      </c>
      <c r="N47" s="16">
        <f>IF((Z47&gt;0),Z47,999)</f>
        <v>999</v>
      </c>
      <c r="O47" s="16">
        <f>IF((AB47&gt;0),AB47,999)</f>
        <v>999</v>
      </c>
      <c r="P47" s="16">
        <f>IF((AD47&gt;0),AD47,999)</f>
        <v>999</v>
      </c>
      <c r="Q47" s="16">
        <f>IF((AF47&gt;0),AF47,999)</f>
        <v>34.1</v>
      </c>
      <c r="R47" s="16">
        <f>IF((AH47&gt;0),AH47,999)</f>
        <v>999</v>
      </c>
      <c r="S47" s="16">
        <f>IF((AJ47&gt;0),AJ47,999)</f>
        <v>999</v>
      </c>
      <c r="T47" s="24">
        <f>AA47</f>
        <v>0</v>
      </c>
      <c r="U47" s="24">
        <f>AC47</f>
        <v>0</v>
      </c>
      <c r="V47" s="24">
        <f>AE47</f>
        <v>0</v>
      </c>
      <c r="W47" s="24">
        <f>AG47</f>
        <v>19</v>
      </c>
      <c r="X47" s="24">
        <f>AI47</f>
        <v>0</v>
      </c>
      <c r="Y47" s="45">
        <f>AK47</f>
        <v>0</v>
      </c>
      <c r="Z47" s="60"/>
      <c r="AA47" s="67"/>
      <c r="AB47" s="25"/>
      <c r="AC47" s="63"/>
      <c r="AD47" s="27"/>
      <c r="AE47" s="28"/>
      <c r="AF47" s="25">
        <f>VLOOKUP(B47,'[4]Vysledky_Dvojboj'!$O$4:$Q$46,2,FALSE)</f>
        <v>34.1</v>
      </c>
      <c r="AG47" s="26">
        <f>VLOOKUP(B47,'[4]Vysledky_Dvojboj'!$O$4:$Q$46,3,FALSE)</f>
        <v>19</v>
      </c>
      <c r="AH47" s="27"/>
      <c r="AI47" s="28"/>
      <c r="AJ47" s="25"/>
      <c r="AK47" s="63"/>
    </row>
    <row r="48" spans="1:37" ht="15.75">
      <c r="A48" s="21">
        <f>RANK(D48,$D$5:$D$166)</f>
        <v>44</v>
      </c>
      <c r="B48" s="9" t="s">
        <v>86</v>
      </c>
      <c r="C48" s="9" t="s">
        <v>90</v>
      </c>
      <c r="D48" s="23">
        <f>(150-G48)/1000+F48</f>
        <v>17.11711</v>
      </c>
      <c r="E48" s="21">
        <f>A48</f>
        <v>44</v>
      </c>
      <c r="F48" s="42">
        <f>LARGE((T48:Y48),1)+LARGE((T48:Y48),2)+LARGE((T48:Y48),3)+LARGE((T48:Y48),4)</f>
        <v>17</v>
      </c>
      <c r="G48" s="43">
        <f>SUM(H48:K48)</f>
        <v>32.89</v>
      </c>
      <c r="H48" s="16">
        <f>MIN(N48:S48)</f>
        <v>32.89</v>
      </c>
      <c r="I48" s="16">
        <f>IF(COUNTIF(N48:S48,"=999")&lt;5,SMALL((N48:S48),2),0)</f>
        <v>0</v>
      </c>
      <c r="J48" s="16">
        <f>IF(COUNTIF(N48:S48,"=999")&lt;4,SMALL((N48:S48),3),0)</f>
        <v>0</v>
      </c>
      <c r="K48" s="16">
        <f>IF(COUNTIF(N48:S48,"=999")&lt;3,SMALL((N48:S48),4),0)</f>
        <v>0</v>
      </c>
      <c r="L48" s="16">
        <f>IF(COUNTIF(N48:S48,"=999")&lt;2,SMALL((N48:S48),5),0)</f>
        <v>0</v>
      </c>
      <c r="M48" s="16">
        <f>IF(COUNTIF(N48:S48,"=999")&lt;1,SMALL((N48:S48),5),0)</f>
        <v>0</v>
      </c>
      <c r="N48" s="16">
        <f>IF((Z48&gt;0),Z48,999)</f>
        <v>32.89</v>
      </c>
      <c r="O48" s="16">
        <f>IF((AB48&gt;0),AB48,999)</f>
        <v>999</v>
      </c>
      <c r="P48" s="16">
        <f>IF((AD48&gt;0),AD48,999)</f>
        <v>999</v>
      </c>
      <c r="Q48" s="16">
        <f>IF((AF48&gt;0),AF48,999)</f>
        <v>999</v>
      </c>
      <c r="R48" s="16">
        <f>IF((AH48&gt;0),AH48,999)</f>
        <v>999</v>
      </c>
      <c r="S48" s="16">
        <f>IF((AJ48&gt;0),AJ48,999)</f>
        <v>999</v>
      </c>
      <c r="T48" s="24">
        <f>AA48</f>
        <v>17</v>
      </c>
      <c r="U48" s="24">
        <f>AC48</f>
        <v>0</v>
      </c>
      <c r="V48" s="24">
        <f>AE48</f>
        <v>0</v>
      </c>
      <c r="W48" s="24">
        <f>AG48</f>
        <v>0</v>
      </c>
      <c r="X48" s="24">
        <f>AI48</f>
        <v>0</v>
      </c>
      <c r="Y48" s="45">
        <f>AK48</f>
        <v>0</v>
      </c>
      <c r="Z48" s="60">
        <f>VLOOKUP(B48,'[1]dvojboj'!$C$6:$H$39,5,FALSE)</f>
        <v>32.89</v>
      </c>
      <c r="AA48" s="67">
        <f>VLOOKUP(B48,'[1]dvojboj'!$C$6:$H$39,6,FALSE)</f>
        <v>17</v>
      </c>
      <c r="AB48" s="25"/>
      <c r="AC48" s="63"/>
      <c r="AD48" s="27"/>
      <c r="AE48" s="28"/>
      <c r="AF48" s="25"/>
      <c r="AG48" s="26"/>
      <c r="AH48" s="27"/>
      <c r="AI48" s="28"/>
      <c r="AJ48" s="25"/>
      <c r="AK48" s="63"/>
    </row>
    <row r="49" spans="1:37" ht="15.75">
      <c r="A49" s="21">
        <f>RANK(D49,$D$5:$D$166)</f>
        <v>45</v>
      </c>
      <c r="B49" s="9" t="s">
        <v>80</v>
      </c>
      <c r="C49" s="58" t="s">
        <v>3</v>
      </c>
      <c r="D49" s="53">
        <f>(150-G49)/1000+F49</f>
        <v>17.04108</v>
      </c>
      <c r="E49" s="21">
        <f>A49</f>
        <v>45</v>
      </c>
      <c r="F49" s="42">
        <f>LARGE((T49:Y49),1)+LARGE((T49:Y49),2)+LARGE((T49:Y49),3)+LARGE((T49:Y49),4)</f>
        <v>17</v>
      </c>
      <c r="G49" s="43">
        <f>SUM(H49:K49)</f>
        <v>108.92</v>
      </c>
      <c r="H49" s="16">
        <f>MIN(N49:S49)</f>
        <v>35.99</v>
      </c>
      <c r="I49" s="16">
        <f>IF(COUNTIF(N49:S49,"=999")&lt;5,SMALL((N49:S49),2),0)</f>
        <v>36.2</v>
      </c>
      <c r="J49" s="16">
        <f>IF(COUNTIF(N49:S49,"=999")&lt;4,SMALL((N49:S49),3),0)</f>
        <v>36.730000000000004</v>
      </c>
      <c r="K49" s="16">
        <f>IF(COUNTIF(N49:S49,"=999")&lt;3,SMALL((N49:S49),4),0)</f>
        <v>0</v>
      </c>
      <c r="L49" s="16">
        <f>IF(COUNTIF(N49:S49,"=999")&lt;2,SMALL((N49:S49),5),0)</f>
        <v>0</v>
      </c>
      <c r="M49" s="16">
        <f>IF(COUNTIF(N49:S49,"=999")&lt;1,SMALL((N49:S49),5),0)</f>
        <v>0</v>
      </c>
      <c r="N49" s="16">
        <f>IF((Z49&gt;0),Z49,999)</f>
        <v>999</v>
      </c>
      <c r="O49" s="16">
        <f>IF((AB49&gt;0),AB49,999)</f>
        <v>35.99</v>
      </c>
      <c r="P49" s="16">
        <f>IF((AD49&gt;0),AD49,999)</f>
        <v>36.730000000000004</v>
      </c>
      <c r="Q49" s="16">
        <f>IF((AF49&gt;0),AF49,999)</f>
        <v>36.2</v>
      </c>
      <c r="R49" s="16">
        <f>IF((AH49&gt;0),AH49,999)</f>
        <v>999</v>
      </c>
      <c r="S49" s="16">
        <f>IF((AJ49&gt;0),AJ49,999)</f>
        <v>999</v>
      </c>
      <c r="T49" s="24">
        <f>AA49</f>
        <v>0</v>
      </c>
      <c r="U49" s="24">
        <f>AC49</f>
        <v>1</v>
      </c>
      <c r="V49" s="24">
        <f>AE49</f>
        <v>8</v>
      </c>
      <c r="W49" s="24">
        <f>AG49</f>
        <v>8</v>
      </c>
      <c r="X49" s="24">
        <f>AI49</f>
        <v>0</v>
      </c>
      <c r="Y49" s="45">
        <f>AK49</f>
        <v>0</v>
      </c>
      <c r="Z49" s="60"/>
      <c r="AA49" s="67"/>
      <c r="AB49" s="25">
        <f>VLOOKUP(B49,'[2]Sheet1'!$P$24:$R$87,3,FALSE)</f>
        <v>35.99</v>
      </c>
      <c r="AC49" s="63">
        <f>VLOOKUP(B49,'[2]Sheet1'!$P$24:$R$87,2,FALSE)</f>
        <v>1</v>
      </c>
      <c r="AD49" s="27">
        <f>VLOOKUP(B49,'[3]Dvojboj'!$J$3:$K$55,2,FALSE)</f>
        <v>36.730000000000004</v>
      </c>
      <c r="AE49" s="28">
        <f>VLOOKUP(B49,'[3]Dvojboj'!$J$3:$L$55,3,FALSE)</f>
        <v>8</v>
      </c>
      <c r="AF49" s="25">
        <f>VLOOKUP(B49,'[4]Vysledky_Dvojboj'!$O$4:$Q$46,2,FALSE)</f>
        <v>36.2</v>
      </c>
      <c r="AG49" s="26">
        <f>VLOOKUP(B49,'[4]Vysledky_Dvojboj'!$O$4:$Q$46,3,FALSE)</f>
        <v>8</v>
      </c>
      <c r="AH49" s="27"/>
      <c r="AI49" s="28"/>
      <c r="AJ49" s="25"/>
      <c r="AK49" s="63"/>
    </row>
    <row r="50" spans="1:37" ht="15.75">
      <c r="A50" s="21">
        <f>RANK(D50,$D$5:$D$166)</f>
        <v>46</v>
      </c>
      <c r="B50" s="1" t="s">
        <v>45</v>
      </c>
      <c r="C50" s="1" t="s">
        <v>24</v>
      </c>
      <c r="D50" s="23">
        <f>(150-G50)/1000+F50</f>
        <v>16.0049</v>
      </c>
      <c r="E50" s="21">
        <f>A50</f>
        <v>46</v>
      </c>
      <c r="F50" s="42">
        <f>LARGE((T50:Y50),1)+LARGE((T50:Y50),2)+LARGE((T50:Y50),3)+LARGE((T50:Y50),4)</f>
        <v>16</v>
      </c>
      <c r="G50" s="43">
        <f>SUM(H50:K50)</f>
        <v>145.1</v>
      </c>
      <c r="H50" s="16">
        <f>MIN(N50:S50)</f>
        <v>35.69</v>
      </c>
      <c r="I50" s="16">
        <f>IF(COUNTIF(N50:S50,"=999")&lt;5,SMALL((N50:S50),2),0)</f>
        <v>36.39</v>
      </c>
      <c r="J50" s="16">
        <f>IF(COUNTIF(N50:S50,"=999")&lt;4,SMALL((N50:S50),3),0)</f>
        <v>36.480000000000004</v>
      </c>
      <c r="K50" s="16">
        <f>IF(COUNTIF(N50:S50,"=999")&lt;3,SMALL((N50:S50),4),0)</f>
        <v>36.54</v>
      </c>
      <c r="L50" s="16">
        <f>IF(COUNTIF(N50:S50,"=999")&lt;2,SMALL((N50:S50),5),0)</f>
        <v>0</v>
      </c>
      <c r="M50" s="16">
        <f>IF(COUNTIF(N50:S50,"=999")&lt;1,SMALL((N50:S50),5),0)</f>
        <v>0</v>
      </c>
      <c r="N50" s="16">
        <f>IF((Z50&gt;0),Z50,999)</f>
        <v>36.480000000000004</v>
      </c>
      <c r="O50" s="16">
        <f>IF((AB50&gt;0),AB50,999)</f>
        <v>36.39</v>
      </c>
      <c r="P50" s="16">
        <f>IF((AD50&gt;0),AD50,999)</f>
        <v>999</v>
      </c>
      <c r="Q50" s="16">
        <f>IF((AF50&gt;0),AF50,999)</f>
        <v>35.69</v>
      </c>
      <c r="R50" s="16">
        <f>IF((AH50&gt;0),AH50,999)</f>
        <v>36.54</v>
      </c>
      <c r="S50" s="16">
        <f>IF((AJ50&gt;0),AJ50,999)</f>
        <v>999</v>
      </c>
      <c r="T50" s="24">
        <f>AA50</f>
        <v>6</v>
      </c>
      <c r="U50" s="24">
        <f>AC50</f>
        <v>0</v>
      </c>
      <c r="V50" s="24">
        <f>AE50</f>
        <v>0</v>
      </c>
      <c r="W50" s="24">
        <f>AG50</f>
        <v>10</v>
      </c>
      <c r="X50" s="24">
        <f>AI50</f>
        <v>0</v>
      </c>
      <c r="Y50" s="45">
        <f>AK50</f>
        <v>0</v>
      </c>
      <c r="Z50" s="60">
        <f>VLOOKUP(B50,'[1]dvojboj'!$C$6:$H$39,5,FALSE)</f>
        <v>36.480000000000004</v>
      </c>
      <c r="AA50" s="67">
        <f>VLOOKUP(B50,'[1]dvojboj'!$C$6:$H$39,6,FALSE)</f>
        <v>6</v>
      </c>
      <c r="AB50" s="25">
        <f>VLOOKUP(B50,'[2]Sheet1'!$P$24:$R$87,3,FALSE)</f>
        <v>36.39</v>
      </c>
      <c r="AC50" s="63">
        <f>VLOOKUP(B50,'[2]Sheet1'!$P$24:$R$87,2,FALSE)</f>
        <v>0</v>
      </c>
      <c r="AD50" s="27"/>
      <c r="AE50" s="28"/>
      <c r="AF50" s="25">
        <f>VLOOKUP(B50,'[4]Vysledky_Dvojboj'!$O$4:$Q$46,2,FALSE)</f>
        <v>35.69</v>
      </c>
      <c r="AG50" s="26">
        <f>VLOOKUP(B50,'[4]Vysledky_Dvojboj'!$O$4:$Q$46,3,FALSE)</f>
        <v>10</v>
      </c>
      <c r="AH50" s="27">
        <f>VLOOKUP(B50,'[5]Dvojboj tisk'!$B$9:$P$62,15,FALSE)</f>
        <v>36.54</v>
      </c>
      <c r="AI50" s="28">
        <f>VLOOKUP(B50,'[5]Dvojboj tisk'!$B$9:$R$62,17,FALSE)</f>
        <v>0</v>
      </c>
      <c r="AJ50" s="25"/>
      <c r="AK50" s="63"/>
    </row>
    <row r="51" spans="1:37" ht="15.75">
      <c r="A51" s="21">
        <f>RANK(D51,$D$5:$D$166)</f>
        <v>47</v>
      </c>
      <c r="B51" s="59" t="s">
        <v>107</v>
      </c>
      <c r="C51" s="49" t="s">
        <v>3</v>
      </c>
      <c r="D51" s="23">
        <f>(150-G51)/1000+F51</f>
        <v>15.11556</v>
      </c>
      <c r="E51" s="21">
        <f>A51</f>
        <v>47</v>
      </c>
      <c r="F51" s="42">
        <f>LARGE((T51:Y51),1)+LARGE((T51:Y51),2)+LARGE((T51:Y51),3)+LARGE((T51:Y51),4)</f>
        <v>15</v>
      </c>
      <c r="G51" s="43">
        <f>SUM(H51:K51)</f>
        <v>34.44</v>
      </c>
      <c r="H51" s="16">
        <f>MIN(N51:S51)</f>
        <v>34.44</v>
      </c>
      <c r="I51" s="16">
        <f>IF(COUNTIF(N51:S51,"=999")&lt;5,SMALL((N51:S51),2),0)</f>
        <v>0</v>
      </c>
      <c r="J51" s="16">
        <f>IF(COUNTIF(N51:S51,"=999")&lt;4,SMALL((N51:S51),3),0)</f>
        <v>0</v>
      </c>
      <c r="K51" s="16">
        <f>IF(COUNTIF(N51:S51,"=999")&lt;3,SMALL((N51:S51),4),0)</f>
        <v>0</v>
      </c>
      <c r="L51" s="16">
        <f>IF(COUNTIF(N51:S51,"=999")&lt;2,SMALL((N51:S51),5),0)</f>
        <v>0</v>
      </c>
      <c r="M51" s="16">
        <f>IF(COUNTIF(N51:S51,"=999")&lt;1,SMALL((N51:S51),5),0)</f>
        <v>0</v>
      </c>
      <c r="N51" s="16">
        <f>IF((Z51&gt;0),Z51,999)</f>
        <v>999</v>
      </c>
      <c r="O51" s="16">
        <f>IF((AB51&gt;0),AB51,999)</f>
        <v>999</v>
      </c>
      <c r="P51" s="16">
        <f>IF((AD51&gt;0),AD51,999)</f>
        <v>999</v>
      </c>
      <c r="Q51" s="16">
        <f>IF((AF51&gt;0),AF51,999)</f>
        <v>34.44</v>
      </c>
      <c r="R51" s="16">
        <f>IF((AH51&gt;0),AH51,999)</f>
        <v>999</v>
      </c>
      <c r="S51" s="16">
        <f>IF((AJ51&gt;0),AJ51,999)</f>
        <v>999</v>
      </c>
      <c r="T51" s="24">
        <f>AA51</f>
        <v>0</v>
      </c>
      <c r="U51" s="24">
        <f>AC51</f>
        <v>0</v>
      </c>
      <c r="V51" s="24">
        <f>AE51</f>
        <v>0</v>
      </c>
      <c r="W51" s="24">
        <f>AG51</f>
        <v>15</v>
      </c>
      <c r="X51" s="24">
        <f>AI51</f>
        <v>0</v>
      </c>
      <c r="Y51" s="45">
        <f>AK51</f>
        <v>0</v>
      </c>
      <c r="Z51" s="60"/>
      <c r="AA51" s="67"/>
      <c r="AB51" s="25"/>
      <c r="AC51" s="63"/>
      <c r="AD51" s="27"/>
      <c r="AE51" s="28"/>
      <c r="AF51" s="25">
        <f>VLOOKUP(B51,'[4]Vysledky_Dvojboj'!$O$4:$Q$46,2,FALSE)</f>
        <v>34.44</v>
      </c>
      <c r="AG51" s="26">
        <f>VLOOKUP(B51,'[4]Vysledky_Dvojboj'!$O$4:$Q$46,3,FALSE)</f>
        <v>15</v>
      </c>
      <c r="AH51" s="27"/>
      <c r="AI51" s="28"/>
      <c r="AJ51" s="25"/>
      <c r="AK51" s="63"/>
    </row>
    <row r="52" spans="1:37" ht="15.75">
      <c r="A52" s="21">
        <f>RANK(D52,$D$5:$D$166)</f>
        <v>48</v>
      </c>
      <c r="B52" s="1" t="s">
        <v>149</v>
      </c>
      <c r="C52" s="1" t="s">
        <v>159</v>
      </c>
      <c r="D52" s="23">
        <f>(150-G52)/1000+F52</f>
        <v>13.11651</v>
      </c>
      <c r="E52" s="21">
        <f>A52</f>
        <v>48</v>
      </c>
      <c r="F52" s="42">
        <f>LARGE((T52:Y52),1)+LARGE((T52:Y52),2)+LARGE((T52:Y52),3)+LARGE((T52:Y52),4)</f>
        <v>13</v>
      </c>
      <c r="G52" s="43">
        <f>SUM(H52:K52)</f>
        <v>33.49</v>
      </c>
      <c r="H52" s="16">
        <f>MIN(N52:S52)</f>
        <v>33.49</v>
      </c>
      <c r="I52" s="16">
        <f>IF(COUNTIF(N52:S52,"=999")&lt;5,SMALL((N52:S52),2),0)</f>
        <v>0</v>
      </c>
      <c r="J52" s="16">
        <f>IF(COUNTIF(N52:S52,"=999")&lt;4,SMALL((N52:S52),3),0)</f>
        <v>0</v>
      </c>
      <c r="K52" s="16">
        <f>IF(COUNTIF(N52:S52,"=999")&lt;3,SMALL((N52:S52),4),0)</f>
        <v>0</v>
      </c>
      <c r="L52" s="16">
        <f>IF(COUNTIF(N52:S52,"=999")&lt;2,SMALL((N52:S52),5),0)</f>
        <v>0</v>
      </c>
      <c r="M52" s="16">
        <f>IF(COUNTIF(N52:S52,"=999")&lt;1,SMALL((N52:S52),5),0)</f>
        <v>0</v>
      </c>
      <c r="N52" s="16">
        <f>IF((Z52&gt;0),Z52,999)</f>
        <v>999</v>
      </c>
      <c r="O52" s="16">
        <f>IF((AB52&gt;0),AB52,999)</f>
        <v>33.49</v>
      </c>
      <c r="P52" s="16">
        <f>IF((AD52&gt;0),AD52,999)</f>
        <v>999</v>
      </c>
      <c r="Q52" s="16">
        <f>IF((AF52&gt;0),AF52,999)</f>
        <v>999</v>
      </c>
      <c r="R52" s="16">
        <f>IF((AH52&gt;0),AH52,999)</f>
        <v>999</v>
      </c>
      <c r="S52" s="16">
        <f>IF((AJ52&gt;0),AJ52,999)</f>
        <v>999</v>
      </c>
      <c r="T52" s="24">
        <f>AA52</f>
        <v>0</v>
      </c>
      <c r="U52" s="24">
        <f>AC52</f>
        <v>13</v>
      </c>
      <c r="V52" s="24">
        <f>AE52</f>
        <v>0</v>
      </c>
      <c r="W52" s="24">
        <f>AG52</f>
        <v>0</v>
      </c>
      <c r="X52" s="24">
        <f>AI52</f>
        <v>0</v>
      </c>
      <c r="Y52" s="45">
        <f>AK52</f>
        <v>0</v>
      </c>
      <c r="Z52" s="60"/>
      <c r="AA52" s="67"/>
      <c r="AB52" s="25">
        <f>VLOOKUP(B52,'[2]Sheet1'!$P$24:$R$87,3,FALSE)</f>
        <v>33.49</v>
      </c>
      <c r="AC52" s="63">
        <f>VLOOKUP(B52,'[2]Sheet1'!$P$24:$R$87,2,FALSE)</f>
        <v>13</v>
      </c>
      <c r="AD52" s="27"/>
      <c r="AE52" s="28"/>
      <c r="AF52" s="25"/>
      <c r="AG52" s="26"/>
      <c r="AH52" s="27"/>
      <c r="AI52" s="28"/>
      <c r="AJ52" s="25"/>
      <c r="AK52" s="63"/>
    </row>
    <row r="53" spans="1:37" ht="15.75">
      <c r="A53" s="21">
        <f>RANK(D53,$D$5:$D$166)</f>
        <v>49</v>
      </c>
      <c r="B53" s="1" t="s">
        <v>69</v>
      </c>
      <c r="C53" s="58" t="s">
        <v>72</v>
      </c>
      <c r="D53" s="23">
        <f>(150-G53)/1000+F53</f>
        <v>13.11528</v>
      </c>
      <c r="E53" s="21">
        <f>A53</f>
        <v>49</v>
      </c>
      <c r="F53" s="42">
        <f>LARGE((T53:Y53),1)+LARGE((T53:Y53),2)+LARGE((T53:Y53),3)+LARGE((T53:Y53),4)</f>
        <v>13</v>
      </c>
      <c r="G53" s="43">
        <f>SUM(H53:K53)</f>
        <v>34.72</v>
      </c>
      <c r="H53" s="16">
        <f>MIN(N53:S53)</f>
        <v>34.72</v>
      </c>
      <c r="I53" s="16">
        <f>IF(COUNTIF(N53:S53,"=999")&lt;5,SMALL((N53:S53),2),0)</f>
        <v>0</v>
      </c>
      <c r="J53" s="16">
        <f>IF(COUNTIF(N53:S53,"=999")&lt;4,SMALL((N53:S53),3),0)</f>
        <v>0</v>
      </c>
      <c r="K53" s="16">
        <f>IF(COUNTIF(N53:S53,"=999")&lt;3,SMALL((N53:S53),4),0)</f>
        <v>0</v>
      </c>
      <c r="L53" s="16">
        <f>IF(COUNTIF(N53:S53,"=999")&lt;2,SMALL((N53:S53),5),0)</f>
        <v>0</v>
      </c>
      <c r="M53" s="16">
        <f>IF(COUNTIF(N53:S53,"=999")&lt;1,SMALL((N53:S53),5),0)</f>
        <v>0</v>
      </c>
      <c r="N53" s="16">
        <f>IF((Z53&gt;0),Z53,999)</f>
        <v>999</v>
      </c>
      <c r="O53" s="16">
        <f>IF((AB53&gt;0),AB53,999)</f>
        <v>999</v>
      </c>
      <c r="P53" s="16">
        <f>IF((AD53&gt;0),AD53,999)</f>
        <v>34.72</v>
      </c>
      <c r="Q53" s="16">
        <f>IF((AF53&gt;0),AF53,999)</f>
        <v>999</v>
      </c>
      <c r="R53" s="16">
        <f>IF((AH53&gt;0),AH53,999)</f>
        <v>999</v>
      </c>
      <c r="S53" s="16">
        <f>IF((AJ53&gt;0),AJ53,999)</f>
        <v>999</v>
      </c>
      <c r="T53" s="24">
        <f>AA53</f>
        <v>0</v>
      </c>
      <c r="U53" s="24">
        <f>AC53</f>
        <v>0</v>
      </c>
      <c r="V53" s="24">
        <f>AE53</f>
        <v>13</v>
      </c>
      <c r="W53" s="24">
        <f>AG53</f>
        <v>0</v>
      </c>
      <c r="X53" s="24">
        <f>AI53</f>
        <v>0</v>
      </c>
      <c r="Y53" s="45">
        <f>AK53</f>
        <v>0</v>
      </c>
      <c r="Z53" s="60"/>
      <c r="AA53" s="67"/>
      <c r="AB53" s="25"/>
      <c r="AC53" s="63"/>
      <c r="AD53" s="27">
        <f>VLOOKUP(B53,'[3]Dvojboj'!$J$3:$K$55,2,FALSE)</f>
        <v>34.72</v>
      </c>
      <c r="AE53" s="28">
        <f>VLOOKUP(B53,'[3]Dvojboj'!$J$3:$L$55,3,FALSE)</f>
        <v>13</v>
      </c>
      <c r="AF53" s="25"/>
      <c r="AG53" s="26"/>
      <c r="AH53" s="27"/>
      <c r="AI53" s="28"/>
      <c r="AJ53" s="25"/>
      <c r="AK53" s="63"/>
    </row>
    <row r="54" spans="1:37" ht="15.75">
      <c r="A54" s="21">
        <f>RANK(D54,$D$5:$D$166)</f>
        <v>50</v>
      </c>
      <c r="B54" s="59" t="s">
        <v>189</v>
      </c>
      <c r="C54" s="58" t="s">
        <v>2</v>
      </c>
      <c r="D54" s="23">
        <f>(150-G54)/1000+F54</f>
        <v>12.11656</v>
      </c>
      <c r="E54" s="21">
        <f>A54</f>
        <v>50</v>
      </c>
      <c r="F54" s="42">
        <f>LARGE((T54:Y54),1)+LARGE((T54:Y54),2)+LARGE((T54:Y54),3)+LARGE((T54:Y54),4)</f>
        <v>12</v>
      </c>
      <c r="G54" s="43">
        <f>SUM(H54:K54)</f>
        <v>33.44</v>
      </c>
      <c r="H54" s="16">
        <f>MIN(N54:S54)</f>
        <v>33.44</v>
      </c>
      <c r="I54" s="16">
        <f>IF(COUNTIF(N54:S54,"=999")&lt;5,SMALL((N54:S54),2),0)</f>
        <v>0</v>
      </c>
      <c r="J54" s="16">
        <f>IF(COUNTIF(N54:S54,"=999")&lt;4,SMALL((N54:S54),3),0)</f>
        <v>0</v>
      </c>
      <c r="K54" s="16">
        <f>IF(COUNTIF(N54:S54,"=999")&lt;3,SMALL((N54:S54),4),0)</f>
        <v>0</v>
      </c>
      <c r="L54" s="16">
        <f>IF(COUNTIF(N54:S54,"=999")&lt;2,SMALL((N54:S54),5),0)</f>
        <v>0</v>
      </c>
      <c r="M54" s="16">
        <f>IF(COUNTIF(N54:S54,"=999")&lt;1,SMALL((N54:S54),5),0)</f>
        <v>0</v>
      </c>
      <c r="N54" s="16">
        <f>IF((Z54&gt;0),Z54,999)</f>
        <v>999</v>
      </c>
      <c r="O54" s="16">
        <f>IF((AB54&gt;0),AB54,999)</f>
        <v>999</v>
      </c>
      <c r="P54" s="16">
        <f>IF((AD54&gt;0),AD54,999)</f>
        <v>999</v>
      </c>
      <c r="Q54" s="16">
        <f>IF((AF54&gt;0),AF54,999)</f>
        <v>999</v>
      </c>
      <c r="R54" s="16">
        <f>IF((AH54&gt;0),AH54,999)</f>
        <v>999</v>
      </c>
      <c r="S54" s="16">
        <f>IF((AJ54&gt;0),AJ54,999)</f>
        <v>33.44</v>
      </c>
      <c r="T54" s="24">
        <f>AA54</f>
        <v>0</v>
      </c>
      <c r="U54" s="24">
        <f>AC54</f>
        <v>0</v>
      </c>
      <c r="V54" s="24">
        <f>AE54</f>
        <v>0</v>
      </c>
      <c r="W54" s="24">
        <f>AG54</f>
        <v>0</v>
      </c>
      <c r="X54" s="24">
        <f>AI54</f>
        <v>0</v>
      </c>
      <c r="Y54" s="45">
        <f>AK54</f>
        <v>12</v>
      </c>
      <c r="Z54" s="60"/>
      <c r="AA54" s="67"/>
      <c r="AB54" s="25"/>
      <c r="AC54" s="63"/>
      <c r="AD54" s="27"/>
      <c r="AE54" s="28"/>
      <c r="AF54" s="25"/>
      <c r="AG54" s="26"/>
      <c r="AH54" s="27"/>
      <c r="AI54" s="28"/>
      <c r="AJ54" s="25">
        <f>VLOOKUP(B54,'[6]List1'!$B$2:$F$75,5,FALSE)</f>
        <v>33.44</v>
      </c>
      <c r="AK54" s="63">
        <f>VLOOKUP(B54,'[6]List1'!$B$2:$G$75,6,FALSE)</f>
        <v>12</v>
      </c>
    </row>
    <row r="55" spans="1:37" ht="15.75">
      <c r="A55" s="21">
        <f>RANK(D55,$D$5:$D$166)</f>
        <v>51</v>
      </c>
      <c r="B55" s="59" t="s">
        <v>93</v>
      </c>
      <c r="C55" s="49" t="s">
        <v>71</v>
      </c>
      <c r="D55" s="23">
        <f>(150-G55)/1000+F55</f>
        <v>12.1163</v>
      </c>
      <c r="E55" s="21">
        <f>A55</f>
        <v>51</v>
      </c>
      <c r="F55" s="42">
        <f>LARGE((T55:Y55),1)+LARGE((T55:Y55),2)+LARGE((T55:Y55),3)+LARGE((T55:Y55),4)</f>
        <v>12</v>
      </c>
      <c r="G55" s="43">
        <f>SUM(H55:K55)</f>
        <v>33.7</v>
      </c>
      <c r="H55" s="16">
        <f>MIN(N55:S55)</f>
        <v>33.7</v>
      </c>
      <c r="I55" s="16">
        <f>IF(COUNTIF(N55:S55,"=999")&lt;5,SMALL((N55:S55),2),0)</f>
        <v>0</v>
      </c>
      <c r="J55" s="16">
        <f>IF(COUNTIF(N55:S55,"=999")&lt;4,SMALL((N55:S55),3),0)</f>
        <v>0</v>
      </c>
      <c r="K55" s="16">
        <f>IF(COUNTIF(N55:S55,"=999")&lt;3,SMALL((N55:S55),4),0)</f>
        <v>0</v>
      </c>
      <c r="L55" s="16">
        <f>IF(COUNTIF(N55:S55,"=999")&lt;2,SMALL((N55:S55),5),0)</f>
        <v>0</v>
      </c>
      <c r="M55" s="16">
        <f>IF(COUNTIF(N55:S55,"=999")&lt;1,SMALL((N55:S55),5),0)</f>
        <v>0</v>
      </c>
      <c r="N55" s="16">
        <f>IF((Z55&gt;0),Z55,999)</f>
        <v>999</v>
      </c>
      <c r="O55" s="16">
        <f>IF((AB55&gt;0),AB55,999)</f>
        <v>33.7</v>
      </c>
      <c r="P55" s="16">
        <f>IF((AD55&gt;0),AD55,999)</f>
        <v>999</v>
      </c>
      <c r="Q55" s="16">
        <f>IF((AF55&gt;0),AF55,999)</f>
        <v>999</v>
      </c>
      <c r="R55" s="16">
        <f>IF((AH55&gt;0),AH55,999)</f>
        <v>999</v>
      </c>
      <c r="S55" s="16">
        <f>IF((AJ55&gt;0),AJ55,999)</f>
        <v>999</v>
      </c>
      <c r="T55" s="24">
        <f>AA55</f>
        <v>0</v>
      </c>
      <c r="U55" s="24">
        <f>AC55</f>
        <v>12</v>
      </c>
      <c r="V55" s="24">
        <f>AE55</f>
        <v>0</v>
      </c>
      <c r="W55" s="24">
        <f>AG55</f>
        <v>0</v>
      </c>
      <c r="X55" s="24">
        <f>AI55</f>
        <v>0</v>
      </c>
      <c r="Y55" s="45">
        <f>AK55</f>
        <v>0</v>
      </c>
      <c r="Z55" s="60"/>
      <c r="AA55" s="67"/>
      <c r="AB55" s="25">
        <f>VLOOKUP(B55,'[2]Sheet1'!$P$24:$R$87,3,FALSE)</f>
        <v>33.7</v>
      </c>
      <c r="AC55" s="63">
        <f>VLOOKUP(B55,'[2]Sheet1'!$P$24:$R$87,2,FALSE)</f>
        <v>12</v>
      </c>
      <c r="AD55" s="27"/>
      <c r="AE55" s="28"/>
      <c r="AF55" s="25"/>
      <c r="AG55" s="26"/>
      <c r="AH55" s="27"/>
      <c r="AI55" s="28"/>
      <c r="AJ55" s="25"/>
      <c r="AK55" s="63"/>
    </row>
    <row r="56" spans="1:37" ht="15.75">
      <c r="A56" s="21">
        <f>RANK(D56,$D$5:$D$166)</f>
        <v>52</v>
      </c>
      <c r="B56" s="59" t="s">
        <v>56</v>
      </c>
      <c r="C56" s="49" t="s">
        <v>21</v>
      </c>
      <c r="D56" s="23">
        <f>(150-G56)/1000+F56</f>
        <v>12.03751</v>
      </c>
      <c r="E56" s="21">
        <f>A56</f>
        <v>52</v>
      </c>
      <c r="F56" s="42">
        <f>LARGE((T56:Y56),1)+LARGE((T56:Y56),2)+LARGE((T56:Y56),3)+LARGE((T56:Y56),4)</f>
        <v>12</v>
      </c>
      <c r="G56" s="43">
        <f>SUM(H56:K56)</f>
        <v>112.49000000000001</v>
      </c>
      <c r="H56" s="16">
        <f>MIN(N56:S56)</f>
        <v>35.21</v>
      </c>
      <c r="I56" s="16">
        <f>IF(COUNTIF(N56:S56,"=999")&lt;5,SMALL((N56:S56),2),0)</f>
        <v>37.59</v>
      </c>
      <c r="J56" s="16">
        <f>IF(COUNTIF(N56:S56,"=999")&lt;4,SMALL((N56:S56),3),0)</f>
        <v>39.69</v>
      </c>
      <c r="K56" s="16">
        <f>IF(COUNTIF(N56:S56,"=999")&lt;3,SMALL((N56:S56),4),0)</f>
        <v>0</v>
      </c>
      <c r="L56" s="16">
        <f>IF(COUNTIF(N56:S56,"=999")&lt;2,SMALL((N56:S56),5),0)</f>
        <v>0</v>
      </c>
      <c r="M56" s="16">
        <f>IF(COUNTIF(N56:S56,"=999")&lt;1,SMALL((N56:S56),5),0)</f>
        <v>0</v>
      </c>
      <c r="N56" s="16">
        <f>IF((Z56&gt;0),Z56,999)</f>
        <v>37.59</v>
      </c>
      <c r="O56" s="16">
        <f>IF((AB56&gt;0),AB56,999)</f>
        <v>35.21</v>
      </c>
      <c r="P56" s="16">
        <f>IF((AD56&gt;0),AD56,999)</f>
        <v>39.69</v>
      </c>
      <c r="Q56" s="16">
        <f>IF((AF56&gt;0),AF56,999)</f>
        <v>999</v>
      </c>
      <c r="R56" s="16">
        <f>IF((AH56&gt;0),AH56,999)</f>
        <v>999</v>
      </c>
      <c r="S56" s="16">
        <f>IF((AJ56&gt;0),AJ56,999)</f>
        <v>999</v>
      </c>
      <c r="T56" s="24">
        <f>AA56</f>
        <v>4</v>
      </c>
      <c r="U56" s="24">
        <f>AC56</f>
        <v>8</v>
      </c>
      <c r="V56" s="24">
        <f>AE56</f>
        <v>0</v>
      </c>
      <c r="W56" s="24">
        <f>AG56</f>
        <v>0</v>
      </c>
      <c r="X56" s="24">
        <f>AI56</f>
        <v>0</v>
      </c>
      <c r="Y56" s="45">
        <f>AK56</f>
        <v>0</v>
      </c>
      <c r="Z56" s="60">
        <f>VLOOKUP(B56,'[1]dvojboj'!$C$6:$H$39,5,FALSE)</f>
        <v>37.59</v>
      </c>
      <c r="AA56" s="67">
        <f>VLOOKUP(B56,'[1]dvojboj'!$C$6:$H$39,6,FALSE)</f>
        <v>4</v>
      </c>
      <c r="AB56" s="25">
        <f>VLOOKUP(B56,'[2]Sheet1'!$P$24:$R$87,3,FALSE)</f>
        <v>35.21</v>
      </c>
      <c r="AC56" s="63">
        <f>VLOOKUP(B56,'[2]Sheet1'!$P$24:$R$87,2,FALSE)</f>
        <v>8</v>
      </c>
      <c r="AD56" s="27">
        <f>VLOOKUP(B56,'[3]Dvojboj'!$J$3:$K$55,2,FALSE)</f>
        <v>39.69</v>
      </c>
      <c r="AE56" s="28">
        <f>VLOOKUP(B56,'[3]Dvojboj'!$J$3:$L$55,3,FALSE)</f>
        <v>0</v>
      </c>
      <c r="AF56" s="25"/>
      <c r="AG56" s="26"/>
      <c r="AH56" s="27"/>
      <c r="AI56" s="28"/>
      <c r="AJ56" s="25"/>
      <c r="AK56" s="63"/>
    </row>
    <row r="57" spans="1:37" ht="15.75">
      <c r="A57" s="21">
        <f>RANK(D57,$D$5:$D$166)</f>
        <v>53</v>
      </c>
      <c r="B57" s="9" t="s">
        <v>76</v>
      </c>
      <c r="C57" s="58" t="s">
        <v>71</v>
      </c>
      <c r="D57" s="53">
        <f>(150-G57)/1000+F57</f>
        <v>11.99623</v>
      </c>
      <c r="E57" s="21">
        <f>A57</f>
        <v>53</v>
      </c>
      <c r="F57" s="42">
        <f>LARGE((T57:Y57),1)+LARGE((T57:Y57),2)+LARGE((T57:Y57),3)+LARGE((T57:Y57),4)</f>
        <v>12</v>
      </c>
      <c r="G57" s="43">
        <f>SUM(H57:K57)</f>
        <v>153.77</v>
      </c>
      <c r="H57" s="16">
        <f>MIN(N57:S57)</f>
        <v>36.84</v>
      </c>
      <c r="I57" s="16">
        <f>IF(COUNTIF(N57:S57,"=999")&lt;5,SMALL((N57:S57),2),0)</f>
        <v>36.84</v>
      </c>
      <c r="J57" s="16">
        <f>IF(COUNTIF(N57:S57,"=999")&lt;4,SMALL((N57:S57),3),0)</f>
        <v>37.629999999999995</v>
      </c>
      <c r="K57" s="16">
        <f>IF(COUNTIF(N57:S57,"=999")&lt;3,SMALL((N57:S57),4),0)</f>
        <v>42.46</v>
      </c>
      <c r="L57" s="16">
        <f>IF(COUNTIF(N57:S57,"=999")&lt;2,SMALL((N57:S57),5),0)</f>
        <v>0</v>
      </c>
      <c r="M57" s="16">
        <f>IF(COUNTIF(N57:S57,"=999")&lt;1,SMALL((N57:S57),5),0)</f>
        <v>0</v>
      </c>
      <c r="N57" s="16">
        <f>IF((Z57&gt;0),Z57,999)</f>
        <v>999</v>
      </c>
      <c r="O57" s="16">
        <f>IF((AB57&gt;0),AB57,999)</f>
        <v>42.46</v>
      </c>
      <c r="P57" s="16">
        <f>IF((AD57&gt;0),AD57,999)</f>
        <v>37.629999999999995</v>
      </c>
      <c r="Q57" s="16">
        <f>IF((AF57&gt;0),AF57,999)</f>
        <v>36.84</v>
      </c>
      <c r="R57" s="16">
        <f>IF((AH57&gt;0),AH57,999)</f>
        <v>36.84</v>
      </c>
      <c r="S57" s="16">
        <f>IF((AJ57&gt;0),AJ57,999)</f>
        <v>999</v>
      </c>
      <c r="T57" s="24">
        <f>AA57</f>
        <v>0</v>
      </c>
      <c r="U57" s="24">
        <f>AC57</f>
        <v>0</v>
      </c>
      <c r="V57" s="24">
        <f>AE57</f>
        <v>7</v>
      </c>
      <c r="W57" s="24">
        <f>AG57</f>
        <v>5</v>
      </c>
      <c r="X57" s="24">
        <f>AI57</f>
        <v>0</v>
      </c>
      <c r="Y57" s="45">
        <f>AK57</f>
        <v>0</v>
      </c>
      <c r="Z57" s="60"/>
      <c r="AA57" s="67"/>
      <c r="AB57" s="25">
        <f>VLOOKUP(B57,'[2]Sheet1'!$P$24:$R$87,3,FALSE)</f>
        <v>42.46</v>
      </c>
      <c r="AC57" s="63">
        <f>VLOOKUP(B57,'[2]Sheet1'!$P$24:$R$87,2,FALSE)</f>
        <v>0</v>
      </c>
      <c r="AD57" s="27">
        <f>VLOOKUP(B57,'[3]Dvojboj'!$J$3:$K$55,2,FALSE)</f>
        <v>37.629999999999995</v>
      </c>
      <c r="AE57" s="28">
        <f>VLOOKUP(B57,'[3]Dvojboj'!$J$3:$L$55,3,FALSE)</f>
        <v>7</v>
      </c>
      <c r="AF57" s="25">
        <f>VLOOKUP(B57,'[4]Vysledky_Dvojboj'!$O$4:$Q$46,2,FALSE)</f>
        <v>36.84</v>
      </c>
      <c r="AG57" s="26">
        <f>VLOOKUP(B57,'[4]Vysledky_Dvojboj'!$O$4:$Q$46,3,FALSE)</f>
        <v>5</v>
      </c>
      <c r="AH57" s="27">
        <f>VLOOKUP(B57,'[5]Dvojboj tisk'!$B$9:$P$62,15,FALSE)</f>
        <v>36.84</v>
      </c>
      <c r="AI57" s="28">
        <f>VLOOKUP(B57,'[5]Dvojboj tisk'!$B$9:$R$62,17,FALSE)</f>
        <v>0</v>
      </c>
      <c r="AJ57" s="25"/>
      <c r="AK57" s="63"/>
    </row>
    <row r="58" spans="1:37" ht="15.75">
      <c r="A58" s="21">
        <f>RANK(D58,$D$5:$D$166)</f>
        <v>54</v>
      </c>
      <c r="B58" s="1" t="s">
        <v>152</v>
      </c>
      <c r="C58" s="1" t="s">
        <v>72</v>
      </c>
      <c r="D58" s="23">
        <f>(150-G58)/1000+F58</f>
        <v>11.07651</v>
      </c>
      <c r="E58" s="21">
        <f>A58</f>
        <v>54</v>
      </c>
      <c r="F58" s="42">
        <f>LARGE((T58:Y58),1)+LARGE((T58:Y58),2)+LARGE((T58:Y58),3)+LARGE((T58:Y58),4)</f>
        <v>11</v>
      </c>
      <c r="G58" s="43">
        <f>SUM(H58:K58)</f>
        <v>73.49000000000001</v>
      </c>
      <c r="H58" s="16">
        <f>MIN(N58:S58)</f>
        <v>35.68</v>
      </c>
      <c r="I58" s="16">
        <f>IF(COUNTIF(N58:S58,"=999")&lt;5,SMALL((N58:S58),2),0)</f>
        <v>37.81</v>
      </c>
      <c r="J58" s="16">
        <f>IF(COUNTIF(N58:S58,"=999")&lt;4,SMALL((N58:S58),3),0)</f>
        <v>0</v>
      </c>
      <c r="K58" s="16">
        <f>IF(COUNTIF(N58:S58,"=999")&lt;3,SMALL((N58:S58),4),0)</f>
        <v>0</v>
      </c>
      <c r="L58" s="16">
        <f>IF(COUNTIF(N58:S58,"=999")&lt;2,SMALL((N58:S58),5),0)</f>
        <v>0</v>
      </c>
      <c r="M58" s="16">
        <f>IF(COUNTIF(N58:S58,"=999")&lt;1,SMALL((N58:S58),5),0)</f>
        <v>0</v>
      </c>
      <c r="N58" s="16">
        <f>IF((Z58&gt;0),Z58,999)</f>
        <v>999</v>
      </c>
      <c r="O58" s="16">
        <f>IF((AB58&gt;0),AB58,999)</f>
        <v>37.81</v>
      </c>
      <c r="P58" s="16">
        <f>IF((AD58&gt;0),AD58,999)</f>
        <v>35.68</v>
      </c>
      <c r="Q58" s="16">
        <f>IF((AF58&gt;0),AF58,999)</f>
        <v>999</v>
      </c>
      <c r="R58" s="16">
        <f>IF((AH58&gt;0),AH58,999)</f>
        <v>999</v>
      </c>
      <c r="S58" s="16">
        <f>IF((AJ58&gt;0),AJ58,999)</f>
        <v>999</v>
      </c>
      <c r="T58" s="24">
        <f>AA58</f>
        <v>0</v>
      </c>
      <c r="U58" s="24">
        <f>AC58</f>
        <v>0</v>
      </c>
      <c r="V58" s="24">
        <f>AE58</f>
        <v>11</v>
      </c>
      <c r="W58" s="24">
        <f>AG58</f>
        <v>0</v>
      </c>
      <c r="X58" s="24">
        <f>AI58</f>
        <v>0</v>
      </c>
      <c r="Y58" s="45">
        <f>AK58</f>
        <v>0</v>
      </c>
      <c r="Z58" s="60"/>
      <c r="AA58" s="67"/>
      <c r="AB58" s="25">
        <f>VLOOKUP(B58,'[2]Sheet1'!$P$24:$R$87,3,FALSE)</f>
        <v>37.81</v>
      </c>
      <c r="AC58" s="63">
        <f>VLOOKUP(B58,'[2]Sheet1'!$P$24:$R$87,2,FALSE)</f>
        <v>0</v>
      </c>
      <c r="AD58" s="27">
        <f>VLOOKUP(B58,'[3]Dvojboj'!$J$3:$K$55,2,FALSE)</f>
        <v>35.68</v>
      </c>
      <c r="AE58" s="28">
        <f>VLOOKUP(B58,'[3]Dvojboj'!$J$3:$L$55,3,FALSE)</f>
        <v>11</v>
      </c>
      <c r="AF58" s="25"/>
      <c r="AG58" s="26"/>
      <c r="AH58" s="27"/>
      <c r="AI58" s="28"/>
      <c r="AJ58" s="25"/>
      <c r="AK58" s="63"/>
    </row>
    <row r="59" spans="1:37" ht="15.75">
      <c r="A59" s="21">
        <f>RANK(D59,$D$5:$D$166)</f>
        <v>55</v>
      </c>
      <c r="B59" s="1" t="s">
        <v>82</v>
      </c>
      <c r="C59" s="58" t="s">
        <v>10</v>
      </c>
      <c r="D59" s="53">
        <f>(150-G59)/1000+F59</f>
        <v>10.11548</v>
      </c>
      <c r="E59" s="21">
        <f>A59</f>
        <v>55</v>
      </c>
      <c r="F59" s="42">
        <f>LARGE((T59:Y59),1)+LARGE((T59:Y59),2)+LARGE((T59:Y59),3)+LARGE((T59:Y59),4)</f>
        <v>10</v>
      </c>
      <c r="G59" s="43">
        <f>SUM(H59:K59)</f>
        <v>34.519999999999996</v>
      </c>
      <c r="H59" s="16">
        <f>MIN(N59:S59)</f>
        <v>34.519999999999996</v>
      </c>
      <c r="I59" s="16">
        <f>IF(COUNTIF(N59:S59,"=999")&lt;5,SMALL((N59:S59),2),0)</f>
        <v>0</v>
      </c>
      <c r="J59" s="16">
        <f>IF(COUNTIF(N59:S59,"=999")&lt;4,SMALL((N59:S59),3),0)</f>
        <v>0</v>
      </c>
      <c r="K59" s="16">
        <f>IF(COUNTIF(N59:S59,"=999")&lt;3,SMALL((N59:S59),4),0)</f>
        <v>0</v>
      </c>
      <c r="L59" s="16">
        <f>IF(COUNTIF(N59:S59,"=999")&lt;2,SMALL((N59:S59),5),0)</f>
        <v>0</v>
      </c>
      <c r="M59" s="16">
        <f>IF(COUNTIF(N59:S59,"=999")&lt;1,SMALL((N59:S59),5),0)</f>
        <v>0</v>
      </c>
      <c r="N59" s="16">
        <f>IF((Z59&gt;0),Z59,999)</f>
        <v>34.519999999999996</v>
      </c>
      <c r="O59" s="16">
        <f>IF((AB59&gt;0),AB59,999)</f>
        <v>999</v>
      </c>
      <c r="P59" s="16">
        <f>IF((AD59&gt;0),AD59,999)</f>
        <v>999</v>
      </c>
      <c r="Q59" s="16">
        <f>IF((AF59&gt;0),AF59,999)</f>
        <v>999</v>
      </c>
      <c r="R59" s="16">
        <f>IF((AH59&gt;0),AH59,999)</f>
        <v>999</v>
      </c>
      <c r="S59" s="16">
        <f>IF((AJ59&gt;0),AJ59,999)</f>
        <v>999</v>
      </c>
      <c r="T59" s="24">
        <f>AA59</f>
        <v>10</v>
      </c>
      <c r="U59" s="24">
        <f>AC59</f>
        <v>0</v>
      </c>
      <c r="V59" s="24">
        <f>AE59</f>
        <v>0</v>
      </c>
      <c r="W59" s="24">
        <f>AG59</f>
        <v>0</v>
      </c>
      <c r="X59" s="24">
        <f>AI59</f>
        <v>0</v>
      </c>
      <c r="Y59" s="45">
        <f>AK59</f>
        <v>0</v>
      </c>
      <c r="Z59" s="60">
        <f>VLOOKUP(B59,'[1]dvojboj'!$C$6:$H$39,5,FALSE)</f>
        <v>34.519999999999996</v>
      </c>
      <c r="AA59" s="67">
        <f>VLOOKUP(B59,'[1]dvojboj'!$C$6:$H$39,6,FALSE)</f>
        <v>10</v>
      </c>
      <c r="AB59" s="25"/>
      <c r="AC59" s="63"/>
      <c r="AD59" s="27"/>
      <c r="AE59" s="28"/>
      <c r="AF59" s="25"/>
      <c r="AG59" s="26"/>
      <c r="AH59" s="27"/>
      <c r="AI59" s="28"/>
      <c r="AJ59" s="25"/>
      <c r="AK59" s="63"/>
    </row>
    <row r="60" spans="1:37" ht="15.75">
      <c r="A60" s="21">
        <f>RANK(D60,$D$5:$D$166)</f>
        <v>56</v>
      </c>
      <c r="B60" s="9" t="s">
        <v>66</v>
      </c>
      <c r="C60" s="58" t="s">
        <v>72</v>
      </c>
      <c r="D60" s="53">
        <f>(150-G60)/1000+F60</f>
        <v>10.03995</v>
      </c>
      <c r="E60" s="21">
        <f>A60</f>
        <v>56</v>
      </c>
      <c r="F60" s="42">
        <f>LARGE((T60:Y60),1)+LARGE((T60:Y60),2)+LARGE((T60:Y60),3)+LARGE((T60:Y60),4)</f>
        <v>10</v>
      </c>
      <c r="G60" s="43">
        <f>SUM(H60:K60)</f>
        <v>110.05</v>
      </c>
      <c r="H60" s="16">
        <f>MIN(N60:S60)</f>
        <v>36.38</v>
      </c>
      <c r="I60" s="16">
        <f>IF(COUNTIF(N60:S60,"=999")&lt;5,SMALL((N60:S60),2),0)</f>
        <v>36.73</v>
      </c>
      <c r="J60" s="16">
        <f>IF(COUNTIF(N60:S60,"=999")&lt;4,SMALL((N60:S60),3),0)</f>
        <v>36.94</v>
      </c>
      <c r="K60" s="16">
        <f>IF(COUNTIF(N60:S60,"=999")&lt;3,SMALL((N60:S60),4),0)</f>
        <v>0</v>
      </c>
      <c r="L60" s="16">
        <f>IF(COUNTIF(N60:S60,"=999")&lt;2,SMALL((N60:S60),5),0)</f>
        <v>0</v>
      </c>
      <c r="M60" s="16">
        <f>IF(COUNTIF(N60:S60,"=999")&lt;1,SMALL((N60:S60),5),0)</f>
        <v>0</v>
      </c>
      <c r="N60" s="16">
        <f>IF((Z60&gt;0),Z60,999)</f>
        <v>999</v>
      </c>
      <c r="O60" s="16">
        <f>IF((AB60&gt;0),AB60,999)</f>
        <v>36.94</v>
      </c>
      <c r="P60" s="16">
        <f>IF((AD60&gt;0),AD60,999)</f>
        <v>36.38</v>
      </c>
      <c r="Q60" s="16">
        <f>IF((AF60&gt;0),AF60,999)</f>
        <v>999</v>
      </c>
      <c r="R60" s="16">
        <f>IF((AH60&gt;0),AH60,999)</f>
        <v>999</v>
      </c>
      <c r="S60" s="16">
        <f>IF((AJ60&gt;0),AJ60,999)</f>
        <v>36.73</v>
      </c>
      <c r="T60" s="24">
        <f>AA60</f>
        <v>0</v>
      </c>
      <c r="U60" s="24">
        <f>AC60</f>
        <v>0</v>
      </c>
      <c r="V60" s="24">
        <f>AE60</f>
        <v>10</v>
      </c>
      <c r="W60" s="24">
        <f>AG60</f>
        <v>0</v>
      </c>
      <c r="X60" s="24">
        <f>AI60</f>
        <v>0</v>
      </c>
      <c r="Y60" s="45">
        <f>AK60</f>
        <v>0</v>
      </c>
      <c r="Z60" s="60"/>
      <c r="AA60" s="67"/>
      <c r="AB60" s="25">
        <f>VLOOKUP(B60,'[2]Sheet1'!$P$24:$R$87,3,FALSE)</f>
        <v>36.94</v>
      </c>
      <c r="AC60" s="63">
        <f>VLOOKUP(B60,'[2]Sheet1'!$P$24:$R$87,2,FALSE)</f>
        <v>0</v>
      </c>
      <c r="AD60" s="27">
        <f>VLOOKUP(B60,'[3]Dvojboj'!$J$3:$K$55,2,FALSE)</f>
        <v>36.38</v>
      </c>
      <c r="AE60" s="28">
        <f>VLOOKUP(B60,'[3]Dvojboj'!$J$3:$L$55,3,FALSE)</f>
        <v>10</v>
      </c>
      <c r="AF60" s="25"/>
      <c r="AG60" s="26"/>
      <c r="AH60" s="27"/>
      <c r="AI60" s="28"/>
      <c r="AJ60" s="25">
        <f>VLOOKUP(B60,'[6]List1'!$B$2:$F$75,5,FALSE)</f>
        <v>36.73</v>
      </c>
      <c r="AK60" s="63">
        <f>VLOOKUP(B60,'[6]List1'!$B$2:$G$75,6,FALSE)</f>
        <v>0</v>
      </c>
    </row>
    <row r="61" spans="1:37" ht="15.75">
      <c r="A61" s="21">
        <f>RANK(D61,$D$5:$D$166)</f>
        <v>57</v>
      </c>
      <c r="B61" s="59" t="s">
        <v>47</v>
      </c>
      <c r="C61" s="58" t="s">
        <v>9</v>
      </c>
      <c r="D61" s="53">
        <f>(150-G61)/1000+F61</f>
        <v>9.11389</v>
      </c>
      <c r="E61" s="21">
        <f>A61</f>
        <v>57</v>
      </c>
      <c r="F61" s="42">
        <f>LARGE((T61:Y61),1)+LARGE((T61:Y61),2)+LARGE((T61:Y61),3)+LARGE((T61:Y61),4)</f>
        <v>9</v>
      </c>
      <c r="G61" s="43">
        <f>SUM(H61:K61)</f>
        <v>36.11</v>
      </c>
      <c r="H61" s="16">
        <f>MIN(N61:S61)</f>
        <v>36.11</v>
      </c>
      <c r="I61" s="16">
        <f>IF(COUNTIF(N61:S61,"=999")&lt;5,SMALL((N61:S61),2),0)</f>
        <v>0</v>
      </c>
      <c r="J61" s="16">
        <f>IF(COUNTIF(N61:S61,"=999")&lt;4,SMALL((N61:S61),3),0)</f>
        <v>0</v>
      </c>
      <c r="K61" s="16">
        <f>IF(COUNTIF(N61:S61,"=999")&lt;3,SMALL((N61:S61),4),0)</f>
        <v>0</v>
      </c>
      <c r="L61" s="16">
        <f>IF(COUNTIF(N61:S61,"=999")&lt;2,SMALL((N61:S61),5),0)</f>
        <v>0</v>
      </c>
      <c r="M61" s="16">
        <f>IF(COUNTIF(N61:S61,"=999")&lt;1,SMALL((N61:S61),5),0)</f>
        <v>0</v>
      </c>
      <c r="N61" s="16">
        <f>IF((Z61&gt;0),Z61,999)</f>
        <v>999</v>
      </c>
      <c r="O61" s="16">
        <f>IF((AB61&gt;0),AB61,999)</f>
        <v>999</v>
      </c>
      <c r="P61" s="16">
        <f>IF((AD61&gt;0),AD61,999)</f>
        <v>999</v>
      </c>
      <c r="Q61" s="16">
        <f>IF((AF61&gt;0),AF61,999)</f>
        <v>36.11</v>
      </c>
      <c r="R61" s="16">
        <f>IF((AH61&gt;0),AH61,999)</f>
        <v>999</v>
      </c>
      <c r="S61" s="16">
        <f>IF((AJ61&gt;0),AJ61,999)</f>
        <v>999</v>
      </c>
      <c r="T61" s="24">
        <f>AA61</f>
        <v>0</v>
      </c>
      <c r="U61" s="24">
        <f>AC61</f>
        <v>0</v>
      </c>
      <c r="V61" s="24">
        <f>AE61</f>
        <v>0</v>
      </c>
      <c r="W61" s="24">
        <f>AG61</f>
        <v>9</v>
      </c>
      <c r="X61" s="24">
        <f>AI61</f>
        <v>0</v>
      </c>
      <c r="Y61" s="45">
        <f>AK61</f>
        <v>0</v>
      </c>
      <c r="Z61" s="60"/>
      <c r="AA61" s="67"/>
      <c r="AB61" s="25"/>
      <c r="AC61" s="63"/>
      <c r="AD61" s="27"/>
      <c r="AE61" s="28"/>
      <c r="AF61" s="25">
        <f>VLOOKUP(B61,'[4]Vysledky_Dvojboj'!$O$4:$Q$46,2,FALSE)</f>
        <v>36.11</v>
      </c>
      <c r="AG61" s="26">
        <f>VLOOKUP(B61,'[4]Vysledky_Dvojboj'!$O$4:$Q$46,3,FALSE)</f>
        <v>9</v>
      </c>
      <c r="AH61" s="27"/>
      <c r="AI61" s="28"/>
      <c r="AJ61" s="25"/>
      <c r="AK61" s="63"/>
    </row>
    <row r="62" spans="1:37" ht="15.75">
      <c r="A62" s="21">
        <f>RANK(D62,$D$5:$D$166)</f>
        <v>58</v>
      </c>
      <c r="B62" s="9" t="s">
        <v>94</v>
      </c>
      <c r="C62" s="58" t="s">
        <v>72</v>
      </c>
      <c r="D62" s="37">
        <f>(150-G62)/1000+F62</f>
        <v>9.0763</v>
      </c>
      <c r="E62" s="21">
        <f>A62</f>
        <v>58</v>
      </c>
      <c r="F62" s="42">
        <f>LARGE((T62:Y62),1)+LARGE((T62:Y62),2)+LARGE((T62:Y62),3)+LARGE((T62:Y62),4)</f>
        <v>9</v>
      </c>
      <c r="G62" s="43">
        <f>SUM(H62:K62)</f>
        <v>73.69999999999999</v>
      </c>
      <c r="H62" s="16">
        <f>MIN(N62:S62)</f>
        <v>36.66</v>
      </c>
      <c r="I62" s="16">
        <f>IF(COUNTIF(N62:S62,"=999")&lt;5,SMALL((N62:S62),2),0)</f>
        <v>37.04</v>
      </c>
      <c r="J62" s="16">
        <f>IF(COUNTIF(N62:S62,"=999")&lt;4,SMALL((N62:S62),3),0)</f>
        <v>0</v>
      </c>
      <c r="K62" s="16">
        <f>IF(COUNTIF(N62:S62,"=999")&lt;3,SMALL((N62:S62),4),0)</f>
        <v>0</v>
      </c>
      <c r="L62" s="16">
        <f>IF(COUNTIF(N62:S62,"=999")&lt;2,SMALL((N62:S62),5),0)</f>
        <v>0</v>
      </c>
      <c r="M62" s="16">
        <f>IF(COUNTIF(N62:S62,"=999")&lt;1,SMALL((N62:S62),5),0)</f>
        <v>0</v>
      </c>
      <c r="N62" s="16">
        <f>IF((Z62&gt;0),Z62,999)</f>
        <v>999</v>
      </c>
      <c r="O62" s="16">
        <f>IF((AB62&gt;0),AB62,999)</f>
        <v>999</v>
      </c>
      <c r="P62" s="16">
        <f>IF((AD62&gt;0),AD62,999)</f>
        <v>36.66</v>
      </c>
      <c r="Q62" s="16">
        <f>IF((AF62&gt;0),AF62,999)</f>
        <v>999</v>
      </c>
      <c r="R62" s="16">
        <f>IF((AH62&gt;0),AH62,999)</f>
        <v>999</v>
      </c>
      <c r="S62" s="16">
        <f>IF((AJ62&gt;0),AJ62,999)</f>
        <v>37.04</v>
      </c>
      <c r="T62" s="24">
        <f>AA62</f>
        <v>0</v>
      </c>
      <c r="U62" s="24">
        <f>AC62</f>
        <v>0</v>
      </c>
      <c r="V62" s="24">
        <f>AE62</f>
        <v>9</v>
      </c>
      <c r="W62" s="24">
        <f>AG62</f>
        <v>0</v>
      </c>
      <c r="X62" s="24">
        <f>AI62</f>
        <v>0</v>
      </c>
      <c r="Y62" s="45">
        <f>AK62</f>
        <v>0</v>
      </c>
      <c r="Z62" s="60"/>
      <c r="AA62" s="67"/>
      <c r="AB62" s="25"/>
      <c r="AC62" s="63"/>
      <c r="AD62" s="27">
        <f>VLOOKUP(B62,'[3]Dvojboj'!$J$3:$K$55,2,FALSE)</f>
        <v>36.66</v>
      </c>
      <c r="AE62" s="28">
        <f>VLOOKUP(B62,'[3]Dvojboj'!$J$3:$L$55,3,FALSE)</f>
        <v>9</v>
      </c>
      <c r="AF62" s="25"/>
      <c r="AG62" s="26"/>
      <c r="AH62" s="27"/>
      <c r="AI62" s="28"/>
      <c r="AJ62" s="25">
        <f>VLOOKUP(B62,'[6]List1'!$B$2:$F$75,5,FALSE)</f>
        <v>37.04</v>
      </c>
      <c r="AK62" s="63">
        <f>VLOOKUP(B62,'[6]List1'!$B$2:$G$75,6,FALSE)</f>
        <v>0</v>
      </c>
    </row>
    <row r="63" spans="1:37" ht="15.75">
      <c r="A63" s="21">
        <f>RANK(D63,$D$5:$D$166)</f>
        <v>59</v>
      </c>
      <c r="B63" s="9" t="s">
        <v>188</v>
      </c>
      <c r="C63" s="58" t="s">
        <v>3</v>
      </c>
      <c r="D63" s="53">
        <f>(150-G63)/1000+F63</f>
        <v>8.11585</v>
      </c>
      <c r="E63" s="21">
        <f>A63</f>
        <v>59</v>
      </c>
      <c r="F63" s="42">
        <f>LARGE((T63:Y63),1)+LARGE((T63:Y63),2)+LARGE((T63:Y63),3)+LARGE((T63:Y63),4)</f>
        <v>8</v>
      </c>
      <c r="G63" s="43">
        <f>SUM(H63:K63)</f>
        <v>34.15</v>
      </c>
      <c r="H63" s="16">
        <f>MIN(N63:S63)</f>
        <v>34.15</v>
      </c>
      <c r="I63" s="16">
        <f>IF(COUNTIF(N63:S63,"=999")&lt;5,SMALL((N63:S63),2),0)</f>
        <v>0</v>
      </c>
      <c r="J63" s="16">
        <f>IF(COUNTIF(N63:S63,"=999")&lt;4,SMALL((N63:S63),3),0)</f>
        <v>0</v>
      </c>
      <c r="K63" s="16">
        <f>IF(COUNTIF(N63:S63,"=999")&lt;3,SMALL((N63:S63),4),0)</f>
        <v>0</v>
      </c>
      <c r="L63" s="16">
        <f>IF(COUNTIF(N63:S63,"=999")&lt;2,SMALL((N63:S63),5),0)</f>
        <v>0</v>
      </c>
      <c r="M63" s="16">
        <f>IF(COUNTIF(N63:S63,"=999")&lt;1,SMALL((N63:S63),5),0)</f>
        <v>0</v>
      </c>
      <c r="N63" s="16">
        <f>IF((Z63&gt;0),Z63,999)</f>
        <v>999</v>
      </c>
      <c r="O63" s="16">
        <f>IF((AB63&gt;0),AB63,999)</f>
        <v>999</v>
      </c>
      <c r="P63" s="16">
        <f>IF((AD63&gt;0),AD63,999)</f>
        <v>999</v>
      </c>
      <c r="Q63" s="16">
        <f>IF((AF63&gt;0),AF63,999)</f>
        <v>999</v>
      </c>
      <c r="R63" s="16">
        <f>IF((AH63&gt;0),AH63,999)</f>
        <v>34.15</v>
      </c>
      <c r="S63" s="16">
        <f>IF((AJ63&gt;0),AJ63,999)</f>
        <v>999</v>
      </c>
      <c r="T63" s="24">
        <f>AA63</f>
        <v>0</v>
      </c>
      <c r="U63" s="24">
        <f>AC63</f>
        <v>0</v>
      </c>
      <c r="V63" s="24">
        <f>AE63</f>
        <v>0</v>
      </c>
      <c r="W63" s="24">
        <f>AG63</f>
        <v>0</v>
      </c>
      <c r="X63" s="24">
        <f>AI63</f>
        <v>8</v>
      </c>
      <c r="Y63" s="45">
        <f>AK63</f>
        <v>0</v>
      </c>
      <c r="Z63" s="60"/>
      <c r="AA63" s="67"/>
      <c r="AB63" s="25"/>
      <c r="AC63" s="63"/>
      <c r="AD63" s="27"/>
      <c r="AE63" s="28"/>
      <c r="AF63" s="25"/>
      <c r="AG63" s="26"/>
      <c r="AH63" s="27">
        <f>VLOOKUP(B63,'[5]Dvojboj tisk'!$B$9:$P$62,15,FALSE)</f>
        <v>34.15</v>
      </c>
      <c r="AI63" s="28">
        <f>VLOOKUP(B63,'[5]Dvojboj tisk'!$B$9:$R$62,17,FALSE)</f>
        <v>8</v>
      </c>
      <c r="AJ63" s="25"/>
      <c r="AK63" s="63"/>
    </row>
    <row r="64" spans="1:37" ht="15.75">
      <c r="A64" s="21">
        <f>RANK(D64,$D$5:$D$166)</f>
        <v>60</v>
      </c>
      <c r="B64" s="1" t="s">
        <v>190</v>
      </c>
      <c r="C64" s="1" t="s">
        <v>2</v>
      </c>
      <c r="D64" s="23">
        <f>(150-G64)/1000+F64</f>
        <v>8.11577</v>
      </c>
      <c r="E64" s="21">
        <f>A64</f>
        <v>60</v>
      </c>
      <c r="F64" s="42">
        <f>LARGE((T64:Y64),1)+LARGE((T64:Y64),2)+LARGE((T64:Y64),3)+LARGE((T64:Y64),4)</f>
        <v>8</v>
      </c>
      <c r="G64" s="43">
        <f>SUM(H64:K64)</f>
        <v>34.23</v>
      </c>
      <c r="H64" s="16">
        <f>MIN(N64:S64)</f>
        <v>34.23</v>
      </c>
      <c r="I64" s="16">
        <f>IF(COUNTIF(N64:S64,"=999")&lt;5,SMALL((N64:S64),2),0)</f>
        <v>0</v>
      </c>
      <c r="J64" s="16">
        <f>IF(COUNTIF(N64:S64,"=999")&lt;4,SMALL((N64:S64),3),0)</f>
        <v>0</v>
      </c>
      <c r="K64" s="16">
        <f>IF(COUNTIF(N64:S64,"=999")&lt;3,SMALL((N64:S64),4),0)</f>
        <v>0</v>
      </c>
      <c r="L64" s="16">
        <f>IF(COUNTIF(N64:S64,"=999")&lt;2,SMALL((N64:S64),5),0)</f>
        <v>0</v>
      </c>
      <c r="M64" s="16">
        <f>IF(COUNTIF(N64:S64,"=999")&lt;1,SMALL((N64:S64),5),0)</f>
        <v>0</v>
      </c>
      <c r="N64" s="16">
        <f>IF((Z64&gt;0),Z64,999)</f>
        <v>999</v>
      </c>
      <c r="O64" s="16">
        <f>IF((AB64&gt;0),AB64,999)</f>
        <v>999</v>
      </c>
      <c r="P64" s="16">
        <f>IF((AD64&gt;0),AD64,999)</f>
        <v>999</v>
      </c>
      <c r="Q64" s="16">
        <f>IF((AF64&gt;0),AF64,999)</f>
        <v>999</v>
      </c>
      <c r="R64" s="16">
        <f>IF((AH64&gt;0),AH64,999)</f>
        <v>999</v>
      </c>
      <c r="S64" s="16">
        <f>IF((AJ64&gt;0),AJ64,999)</f>
        <v>34.23</v>
      </c>
      <c r="T64" s="24">
        <f>AA64</f>
        <v>0</v>
      </c>
      <c r="U64" s="24">
        <f>AC64</f>
        <v>0</v>
      </c>
      <c r="V64" s="24">
        <f>AE64</f>
        <v>0</v>
      </c>
      <c r="W64" s="24">
        <f>AG64</f>
        <v>0</v>
      </c>
      <c r="X64" s="24">
        <f>AI64</f>
        <v>0</v>
      </c>
      <c r="Y64" s="45">
        <f>AK64</f>
        <v>8</v>
      </c>
      <c r="Z64" s="60"/>
      <c r="AA64" s="67"/>
      <c r="AB64" s="25"/>
      <c r="AC64" s="63"/>
      <c r="AD64" s="27"/>
      <c r="AE64" s="28"/>
      <c r="AF64" s="25"/>
      <c r="AG64" s="26"/>
      <c r="AH64" s="27"/>
      <c r="AI64" s="28"/>
      <c r="AJ64" s="25">
        <f>VLOOKUP(B64,'[6]List1'!$B$2:$F$75,5,FALSE)</f>
        <v>34.23</v>
      </c>
      <c r="AK64" s="63">
        <f>VLOOKUP(B64,'[6]List1'!$B$2:$G$75,6,FALSE)</f>
        <v>8</v>
      </c>
    </row>
    <row r="65" spans="1:37" ht="15.75">
      <c r="A65" s="21">
        <f>RANK(D65,$D$5:$D$166)</f>
        <v>61</v>
      </c>
      <c r="B65" s="1" t="s">
        <v>115</v>
      </c>
      <c r="C65" s="58" t="s">
        <v>96</v>
      </c>
      <c r="D65" s="23">
        <f>(150-G65)/1000+F65</f>
        <v>8.11479</v>
      </c>
      <c r="E65" s="21">
        <f>A65</f>
        <v>61</v>
      </c>
      <c r="F65" s="42">
        <f>LARGE((T65:Y65),1)+LARGE((T65:Y65),2)+LARGE((T65:Y65),3)+LARGE((T65:Y65),4)</f>
        <v>8</v>
      </c>
      <c r="G65" s="43">
        <f>SUM(H65:K65)</f>
        <v>35.21</v>
      </c>
      <c r="H65" s="16">
        <f>MIN(N65:S65)</f>
        <v>35.21</v>
      </c>
      <c r="I65" s="16">
        <f>IF(COUNTIF(N65:S65,"=999")&lt;5,SMALL((N65:S65),2),0)</f>
        <v>0</v>
      </c>
      <c r="J65" s="16">
        <f>IF(COUNTIF(N65:S65,"=999")&lt;4,SMALL((N65:S65),3),0)</f>
        <v>0</v>
      </c>
      <c r="K65" s="16">
        <f>IF(COUNTIF(N65:S65,"=999")&lt;3,SMALL((N65:S65),4),0)</f>
        <v>0</v>
      </c>
      <c r="L65" s="16">
        <f>IF(COUNTIF(N65:S65,"=999")&lt;2,SMALL((N65:S65),5),0)</f>
        <v>0</v>
      </c>
      <c r="M65" s="16">
        <f>IF(COUNTIF(N65:S65,"=999")&lt;1,SMALL((N65:S65),5),0)</f>
        <v>0</v>
      </c>
      <c r="N65" s="16">
        <f>IF((Z65&gt;0),Z65,999)</f>
        <v>35.21</v>
      </c>
      <c r="O65" s="16">
        <f>IF((AB65&gt;0),AB65,999)</f>
        <v>999</v>
      </c>
      <c r="P65" s="16">
        <f>IF((AD65&gt;0),AD65,999)</f>
        <v>999</v>
      </c>
      <c r="Q65" s="16">
        <f>IF((AF65&gt;0),AF65,999)</f>
        <v>999</v>
      </c>
      <c r="R65" s="16">
        <f>IF((AH65&gt;0),AH65,999)</f>
        <v>999</v>
      </c>
      <c r="S65" s="16">
        <f>IF((AJ65&gt;0),AJ65,999)</f>
        <v>999</v>
      </c>
      <c r="T65" s="24">
        <f>AA65</f>
        <v>8</v>
      </c>
      <c r="U65" s="24">
        <f>AC65</f>
        <v>0</v>
      </c>
      <c r="V65" s="24">
        <f>AE65</f>
        <v>0</v>
      </c>
      <c r="W65" s="24">
        <f>AG65</f>
        <v>0</v>
      </c>
      <c r="X65" s="24">
        <f>AI65</f>
        <v>0</v>
      </c>
      <c r="Y65" s="45">
        <f>AK65</f>
        <v>0</v>
      </c>
      <c r="Z65" s="60">
        <f>VLOOKUP(B65,'[1]dvojboj'!$C$6:$H$39,5,FALSE)</f>
        <v>35.21</v>
      </c>
      <c r="AA65" s="67">
        <f>VLOOKUP(B65,'[1]dvojboj'!$C$6:$H$39,6,FALSE)</f>
        <v>8</v>
      </c>
      <c r="AB65" s="25"/>
      <c r="AC65" s="63"/>
      <c r="AD65" s="27"/>
      <c r="AE65" s="28"/>
      <c r="AF65" s="25"/>
      <c r="AG65" s="26"/>
      <c r="AH65" s="27"/>
      <c r="AI65" s="28"/>
      <c r="AJ65" s="25"/>
      <c r="AK65" s="63"/>
    </row>
    <row r="66" spans="1:37" ht="15.75">
      <c r="A66" s="21">
        <f>RANK(D66,$D$5:$D$166)</f>
        <v>62</v>
      </c>
      <c r="B66" s="59" t="s">
        <v>153</v>
      </c>
      <c r="C66" s="1" t="s">
        <v>71</v>
      </c>
      <c r="D66" s="23">
        <f>(150-G66)/1000+F66</f>
        <v>7.99727</v>
      </c>
      <c r="E66" s="21">
        <f>A66</f>
        <v>62</v>
      </c>
      <c r="F66" s="42">
        <f>LARGE((T66:Y66),1)+LARGE((T66:Y66),2)+LARGE((T66:Y66),3)+LARGE((T66:Y66),4)</f>
        <v>8</v>
      </c>
      <c r="G66" s="43">
        <f>SUM(H66:K66)</f>
        <v>152.73</v>
      </c>
      <c r="H66" s="16">
        <f>MIN(N66:S66)</f>
        <v>36.35</v>
      </c>
      <c r="I66" s="16">
        <f>IF(COUNTIF(N66:S66,"=999")&lt;5,SMALL((N66:S66),2),0)</f>
        <v>38.209999999999994</v>
      </c>
      <c r="J66" s="16">
        <f>IF(COUNTIF(N66:S66,"=999")&lt;4,SMALL((N66:S66),3),0)</f>
        <v>38.38</v>
      </c>
      <c r="K66" s="16">
        <f>IF(COUNTIF(N66:S66,"=999")&lt;3,SMALL((N66:S66),4),0)</f>
        <v>39.79</v>
      </c>
      <c r="L66" s="16">
        <f>IF(COUNTIF(N66:S66,"=999")&lt;2,SMALL((N66:S66),5),0)</f>
        <v>0</v>
      </c>
      <c r="M66" s="16">
        <f>IF(COUNTIF(N66:S66,"=999")&lt;1,SMALL((N66:S66),5),0)</f>
        <v>0</v>
      </c>
      <c r="N66" s="16">
        <f>IF((Z66&gt;0),Z66,999)</f>
        <v>999</v>
      </c>
      <c r="O66" s="16">
        <f>IF((AB66&gt;0),AB66,999)</f>
        <v>39.79</v>
      </c>
      <c r="P66" s="16">
        <f>IF((AD66&gt;0),AD66,999)</f>
        <v>38.209999999999994</v>
      </c>
      <c r="Q66" s="16">
        <f>IF((AF66&gt;0),AF66,999)</f>
        <v>38.38</v>
      </c>
      <c r="R66" s="16">
        <f>IF((AH66&gt;0),AH66,999)</f>
        <v>36.35</v>
      </c>
      <c r="S66" s="16">
        <f>IF((AJ66&gt;0),AJ66,999)</f>
        <v>999</v>
      </c>
      <c r="T66" s="24">
        <f>AA66</f>
        <v>0</v>
      </c>
      <c r="U66" s="24">
        <f>AC66</f>
        <v>0</v>
      </c>
      <c r="V66" s="24">
        <f>AE66</f>
        <v>4</v>
      </c>
      <c r="W66" s="24">
        <f>AG66</f>
        <v>3</v>
      </c>
      <c r="X66" s="24">
        <f>AI66</f>
        <v>1</v>
      </c>
      <c r="Y66" s="45">
        <f>AK66</f>
        <v>0</v>
      </c>
      <c r="Z66" s="60"/>
      <c r="AA66" s="67"/>
      <c r="AB66" s="25">
        <f>VLOOKUP(B66,'[2]Sheet1'!$P$24:$R$87,3,FALSE)</f>
        <v>39.79</v>
      </c>
      <c r="AC66" s="63">
        <f>VLOOKUP(B66,'[2]Sheet1'!$P$24:$R$87,2,FALSE)</f>
        <v>0</v>
      </c>
      <c r="AD66" s="27">
        <f>VLOOKUP(B66,'[3]Dvojboj'!$J$3:$K$55,2,FALSE)</f>
        <v>38.209999999999994</v>
      </c>
      <c r="AE66" s="28">
        <f>VLOOKUP(B66,'[3]Dvojboj'!$J$3:$L$55,3,FALSE)</f>
        <v>4</v>
      </c>
      <c r="AF66" s="25">
        <f>VLOOKUP(B66,'[4]Vysledky_Dvojboj'!$O$4:$Q$46,2,FALSE)</f>
        <v>38.38</v>
      </c>
      <c r="AG66" s="26">
        <f>VLOOKUP(B66,'[4]Vysledky_Dvojboj'!$O$4:$Q$46,3,FALSE)</f>
        <v>3</v>
      </c>
      <c r="AH66" s="27">
        <f>VLOOKUP(B66,'[5]Dvojboj tisk'!$B$9:$P$62,15,FALSE)</f>
        <v>36.35</v>
      </c>
      <c r="AI66" s="28">
        <f>VLOOKUP(B66,'[5]Dvojboj tisk'!$B$9:$R$62,17,FALSE)</f>
        <v>1</v>
      </c>
      <c r="AJ66" s="25"/>
      <c r="AK66" s="63"/>
    </row>
    <row r="67" spans="1:37" ht="15.75">
      <c r="A67" s="21">
        <f>RANK(D67,$D$5:$D$166)</f>
        <v>63</v>
      </c>
      <c r="B67" s="9" t="s">
        <v>140</v>
      </c>
      <c r="C67" s="58" t="s">
        <v>89</v>
      </c>
      <c r="D67" s="53">
        <f>(150-G67)/1000+F67</f>
        <v>7.11466</v>
      </c>
      <c r="E67" s="21">
        <f>A67</f>
        <v>63</v>
      </c>
      <c r="F67" s="42">
        <f>LARGE((T67:Y67),1)+LARGE((T67:Y67),2)+LARGE((T67:Y67),3)+LARGE((T67:Y67),4)</f>
        <v>7</v>
      </c>
      <c r="G67" s="43">
        <f>SUM(H67:K67)</f>
        <v>35.34</v>
      </c>
      <c r="H67" s="16">
        <f>MIN(N67:S67)</f>
        <v>35.34</v>
      </c>
      <c r="I67" s="16">
        <f>IF(COUNTIF(N67:S67,"=999")&lt;5,SMALL((N67:S67),2),0)</f>
        <v>0</v>
      </c>
      <c r="J67" s="16">
        <f>IF(COUNTIF(N67:S67,"=999")&lt;4,SMALL((N67:S67),3),0)</f>
        <v>0</v>
      </c>
      <c r="K67" s="16">
        <f>IF(COUNTIF(N67:S67,"=999")&lt;3,SMALL((N67:S67),4),0)</f>
        <v>0</v>
      </c>
      <c r="L67" s="16">
        <f>IF(COUNTIF(N67:S67,"=999")&lt;2,SMALL((N67:S67),5),0)</f>
        <v>0</v>
      </c>
      <c r="M67" s="16">
        <f>IF(COUNTIF(N67:S67,"=999")&lt;1,SMALL((N67:S67),5),0)</f>
        <v>0</v>
      </c>
      <c r="N67" s="16">
        <f>IF((Z67&gt;0),Z67,999)</f>
        <v>35.34</v>
      </c>
      <c r="O67" s="16">
        <f>IF((AB67&gt;0),AB67,999)</f>
        <v>999</v>
      </c>
      <c r="P67" s="16">
        <f>IF((AD67&gt;0),AD67,999)</f>
        <v>999</v>
      </c>
      <c r="Q67" s="16">
        <f>IF((AF67&gt;0),AF67,999)</f>
        <v>999</v>
      </c>
      <c r="R67" s="16">
        <f>IF((AH67&gt;0),AH67,999)</f>
        <v>999</v>
      </c>
      <c r="S67" s="16">
        <f>IF((AJ67&gt;0),AJ67,999)</f>
        <v>999</v>
      </c>
      <c r="T67" s="24">
        <f>AA67</f>
        <v>7</v>
      </c>
      <c r="U67" s="24">
        <f>AC67</f>
        <v>0</v>
      </c>
      <c r="V67" s="24">
        <f>AE67</f>
        <v>0</v>
      </c>
      <c r="W67" s="24">
        <f>AG67</f>
        <v>0</v>
      </c>
      <c r="X67" s="24">
        <f>AI67</f>
        <v>0</v>
      </c>
      <c r="Y67" s="45">
        <f>AK67</f>
        <v>0</v>
      </c>
      <c r="Z67" s="60">
        <f>VLOOKUP(B67,'[1]dvojboj'!$C$6:$H$39,5,FALSE)</f>
        <v>35.34</v>
      </c>
      <c r="AA67" s="67">
        <f>VLOOKUP(B67,'[1]dvojboj'!$C$6:$H$39,6,FALSE)</f>
        <v>7</v>
      </c>
      <c r="AB67" s="25"/>
      <c r="AC67" s="63"/>
      <c r="AD67" s="27"/>
      <c r="AE67" s="28"/>
      <c r="AF67" s="25"/>
      <c r="AG67" s="26"/>
      <c r="AH67" s="27"/>
      <c r="AI67" s="28"/>
      <c r="AJ67" s="25"/>
      <c r="AK67" s="63"/>
    </row>
    <row r="68" spans="1:37" ht="15.75">
      <c r="A68" s="21">
        <f>RANK(D68,$D$5:$D$166)</f>
        <v>64</v>
      </c>
      <c r="B68" s="9" t="s">
        <v>63</v>
      </c>
      <c r="C68" s="58" t="s">
        <v>9</v>
      </c>
      <c r="D68" s="53">
        <f>(150-G68)/1000+F68</f>
        <v>7.11374</v>
      </c>
      <c r="E68" s="21">
        <f>A68</f>
        <v>64</v>
      </c>
      <c r="F68" s="42">
        <f>LARGE((T68:Y68),1)+LARGE((T68:Y68),2)+LARGE((T68:Y68),3)+LARGE((T68:Y68),4)</f>
        <v>7</v>
      </c>
      <c r="G68" s="43">
        <f>SUM(H68:K68)</f>
        <v>36.26</v>
      </c>
      <c r="H68" s="16">
        <f>MIN(N68:S68)</f>
        <v>36.26</v>
      </c>
      <c r="I68" s="16">
        <f>IF(COUNTIF(N68:S68,"=999")&lt;5,SMALL((N68:S68),2),0)</f>
        <v>0</v>
      </c>
      <c r="J68" s="16">
        <f>IF(COUNTIF(N68:S68,"=999")&lt;4,SMALL((N68:S68),3),0)</f>
        <v>0</v>
      </c>
      <c r="K68" s="16">
        <f>IF(COUNTIF(N68:S68,"=999")&lt;3,SMALL((N68:S68),4),0)</f>
        <v>0</v>
      </c>
      <c r="L68" s="16">
        <f>IF(COUNTIF(N68:S68,"=999")&lt;2,SMALL((N68:S68),5),0)</f>
        <v>0</v>
      </c>
      <c r="M68" s="16">
        <f>IF(COUNTIF(N68:S68,"=999")&lt;1,SMALL((N68:S68),5),0)</f>
        <v>0</v>
      </c>
      <c r="N68" s="16">
        <f>IF((Z68&gt;0),Z68,999)</f>
        <v>999</v>
      </c>
      <c r="O68" s="16">
        <f>IF((AB68&gt;0),AB68,999)</f>
        <v>999</v>
      </c>
      <c r="P68" s="16">
        <f>IF((AD68&gt;0),AD68,999)</f>
        <v>999</v>
      </c>
      <c r="Q68" s="16">
        <f>IF((AF68&gt;0),AF68,999)</f>
        <v>36.26</v>
      </c>
      <c r="R68" s="16">
        <f>IF((AH68&gt;0),AH68,999)</f>
        <v>999</v>
      </c>
      <c r="S68" s="16">
        <f>IF((AJ68&gt;0),AJ68,999)</f>
        <v>999</v>
      </c>
      <c r="T68" s="24">
        <f>AA68</f>
        <v>0</v>
      </c>
      <c r="U68" s="24">
        <f>AC68</f>
        <v>0</v>
      </c>
      <c r="V68" s="24">
        <f>AE68</f>
        <v>0</v>
      </c>
      <c r="W68" s="24">
        <f>AG68</f>
        <v>7</v>
      </c>
      <c r="X68" s="24">
        <f>AI68</f>
        <v>0</v>
      </c>
      <c r="Y68" s="45">
        <f>AK68</f>
        <v>0</v>
      </c>
      <c r="Z68" s="60"/>
      <c r="AA68" s="67"/>
      <c r="AB68" s="25"/>
      <c r="AC68" s="63"/>
      <c r="AD68" s="27"/>
      <c r="AE68" s="28"/>
      <c r="AF68" s="25">
        <f>VLOOKUP(B68,'[4]Vysledky_Dvojboj'!$O$4:$Q$46,2,FALSE)</f>
        <v>36.26</v>
      </c>
      <c r="AG68" s="26">
        <f>VLOOKUP(B68,'[4]Vysledky_Dvojboj'!$O$4:$Q$46,3,FALSE)</f>
        <v>7</v>
      </c>
      <c r="AH68" s="27"/>
      <c r="AI68" s="28"/>
      <c r="AJ68" s="25"/>
      <c r="AK68" s="63"/>
    </row>
    <row r="69" spans="1:37" ht="15.75">
      <c r="A69" s="21">
        <f>RANK(D69,$D$5:$D$166)</f>
        <v>65</v>
      </c>
      <c r="B69" s="9" t="s">
        <v>101</v>
      </c>
      <c r="C69" s="58" t="s">
        <v>10</v>
      </c>
      <c r="D69" s="53">
        <f>(150-G69)/1000+F69</f>
        <v>7.07686</v>
      </c>
      <c r="E69" s="21">
        <f>A69</f>
        <v>65</v>
      </c>
      <c r="F69" s="42">
        <f>LARGE((T69:Y69),1)+LARGE((T69:Y69),2)+LARGE((T69:Y69),3)+LARGE((T69:Y69),4)</f>
        <v>7</v>
      </c>
      <c r="G69" s="43">
        <f>SUM(H69:K69)</f>
        <v>73.14</v>
      </c>
      <c r="H69" s="16">
        <f>MIN(N69:S69)</f>
        <v>35.34</v>
      </c>
      <c r="I69" s="16">
        <f>IF(COUNTIF(N69:S69,"=999")&lt;5,SMALL((N69:S69),2),0)</f>
        <v>37.8</v>
      </c>
      <c r="J69" s="16">
        <f>IF(COUNTIF(N69:S69,"=999")&lt;4,SMALL((N69:S69),3),0)</f>
        <v>0</v>
      </c>
      <c r="K69" s="16">
        <f>IF(COUNTIF(N69:S69,"=999")&lt;3,SMALL((N69:S69),4),0)</f>
        <v>0</v>
      </c>
      <c r="L69" s="16">
        <f>IF(COUNTIF(N69:S69,"=999")&lt;2,SMALL((N69:S69),5),0)</f>
        <v>0</v>
      </c>
      <c r="M69" s="16">
        <f>IF(COUNTIF(N69:S69,"=999")&lt;1,SMALL((N69:S69),5),0)</f>
        <v>0</v>
      </c>
      <c r="N69" s="16">
        <f>IF((Z69&gt;0),Z69,999)</f>
        <v>999</v>
      </c>
      <c r="O69" s="16">
        <f>IF((AB69&gt;0),AB69,999)</f>
        <v>35.34</v>
      </c>
      <c r="P69" s="16">
        <f>IF((AD69&gt;0),AD69,999)</f>
        <v>999</v>
      </c>
      <c r="Q69" s="16">
        <f>IF((AF69&gt;0),AF69,999)</f>
        <v>999</v>
      </c>
      <c r="R69" s="16">
        <f>IF((AH69&gt;0),AH69,999)</f>
        <v>999</v>
      </c>
      <c r="S69" s="16">
        <f>IF((AJ69&gt;0),AJ69,999)</f>
        <v>37.8</v>
      </c>
      <c r="T69" s="24">
        <f>AA69</f>
        <v>0</v>
      </c>
      <c r="U69" s="24">
        <f>AC69</f>
        <v>7</v>
      </c>
      <c r="V69" s="24">
        <f>AE69</f>
        <v>0</v>
      </c>
      <c r="W69" s="24">
        <f>AG69</f>
        <v>0</v>
      </c>
      <c r="X69" s="24">
        <f>AI69</f>
        <v>0</v>
      </c>
      <c r="Y69" s="45">
        <f>AK69</f>
        <v>0</v>
      </c>
      <c r="Z69" s="60"/>
      <c r="AA69" s="67"/>
      <c r="AB69" s="25">
        <f>VLOOKUP(B69,'[2]Sheet1'!$P$24:$R$87,3,FALSE)</f>
        <v>35.34</v>
      </c>
      <c r="AC69" s="63">
        <f>VLOOKUP(B69,'[2]Sheet1'!$P$24:$R$87,2,FALSE)</f>
        <v>7</v>
      </c>
      <c r="AD69" s="27"/>
      <c r="AE69" s="28"/>
      <c r="AF69" s="25"/>
      <c r="AG69" s="26"/>
      <c r="AH69" s="27"/>
      <c r="AI69" s="28"/>
      <c r="AJ69" s="25">
        <f>VLOOKUP(B69,'[6]List1'!$B$2:$F$75,5,FALSE)</f>
        <v>37.8</v>
      </c>
      <c r="AK69" s="63">
        <f>VLOOKUP(B69,'[6]List1'!$B$2:$G$75,6,FALSE)</f>
        <v>0</v>
      </c>
    </row>
    <row r="70" spans="1:37" ht="15.75">
      <c r="A70" s="21">
        <f>RANK(D70,$D$5:$D$166)</f>
        <v>66</v>
      </c>
      <c r="B70" s="1" t="s">
        <v>128</v>
      </c>
      <c r="C70" s="1" t="s">
        <v>9</v>
      </c>
      <c r="D70" s="23">
        <f>(150-G70)/1000+F70</f>
        <v>6.11326</v>
      </c>
      <c r="E70" s="21">
        <f>A70</f>
        <v>66</v>
      </c>
      <c r="F70" s="42">
        <f>LARGE((T70:Y70),1)+LARGE((T70:Y70),2)+LARGE((T70:Y70),3)+LARGE((T70:Y70),4)</f>
        <v>6</v>
      </c>
      <c r="G70" s="43">
        <f>SUM(H70:K70)</f>
        <v>36.74</v>
      </c>
      <c r="H70" s="16">
        <f>MIN(N70:S70)</f>
        <v>36.74</v>
      </c>
      <c r="I70" s="16">
        <f>IF(COUNTIF(N70:S70,"=999")&lt;5,SMALL((N70:S70),2),0)</f>
        <v>0</v>
      </c>
      <c r="J70" s="16">
        <f>IF(COUNTIF(N70:S70,"=999")&lt;4,SMALL((N70:S70),3),0)</f>
        <v>0</v>
      </c>
      <c r="K70" s="16">
        <f>IF(COUNTIF(N70:S70,"=999")&lt;3,SMALL((N70:S70),4),0)</f>
        <v>0</v>
      </c>
      <c r="L70" s="16">
        <f>IF(COUNTIF(N70:S70,"=999")&lt;2,SMALL((N70:S70),5),0)</f>
        <v>0</v>
      </c>
      <c r="M70" s="16">
        <f>IF(COUNTIF(N70:S70,"=999")&lt;1,SMALL((N70:S70),5),0)</f>
        <v>0</v>
      </c>
      <c r="N70" s="16">
        <f>IF((Z70&gt;0),Z70,999)</f>
        <v>999</v>
      </c>
      <c r="O70" s="16">
        <f>IF((AB70&gt;0),AB70,999)</f>
        <v>999</v>
      </c>
      <c r="P70" s="16">
        <f>IF((AD70&gt;0),AD70,999)</f>
        <v>999</v>
      </c>
      <c r="Q70" s="16">
        <f>IF((AF70&gt;0),AF70,999)</f>
        <v>36.74</v>
      </c>
      <c r="R70" s="16">
        <f>IF((AH70&gt;0),AH70,999)</f>
        <v>999</v>
      </c>
      <c r="S70" s="16">
        <f>IF((AJ70&gt;0),AJ70,999)</f>
        <v>999</v>
      </c>
      <c r="T70" s="24">
        <f>AA70</f>
        <v>0</v>
      </c>
      <c r="U70" s="24">
        <f>AC70</f>
        <v>0</v>
      </c>
      <c r="V70" s="24">
        <f>AE70</f>
        <v>0</v>
      </c>
      <c r="W70" s="24">
        <f>AG70</f>
        <v>6</v>
      </c>
      <c r="X70" s="24">
        <f>AI70</f>
        <v>0</v>
      </c>
      <c r="Y70" s="45">
        <f>AK70</f>
        <v>0</v>
      </c>
      <c r="Z70" s="60"/>
      <c r="AA70" s="67"/>
      <c r="AB70" s="25"/>
      <c r="AC70" s="63"/>
      <c r="AD70" s="27"/>
      <c r="AE70" s="28"/>
      <c r="AF70" s="25">
        <f>VLOOKUP(B70,'[4]Vysledky_Dvojboj'!$O$4:$Q$46,2,FALSE)</f>
        <v>36.74</v>
      </c>
      <c r="AG70" s="26">
        <f>VLOOKUP(B70,'[4]Vysledky_Dvojboj'!$O$4:$Q$46,3,FALSE)</f>
        <v>6</v>
      </c>
      <c r="AH70" s="27"/>
      <c r="AI70" s="28"/>
      <c r="AJ70" s="25"/>
      <c r="AK70" s="63"/>
    </row>
    <row r="71" spans="1:37" ht="15.75">
      <c r="A71" s="21">
        <f>RANK(D71,$D$5:$D$166)</f>
        <v>67</v>
      </c>
      <c r="B71" s="9" t="s">
        <v>129</v>
      </c>
      <c r="C71" s="9" t="s">
        <v>3</v>
      </c>
      <c r="D71" s="23">
        <f>(150-G71)/1000+F71</f>
        <v>6.07562</v>
      </c>
      <c r="E71" s="21">
        <f>A71</f>
        <v>67</v>
      </c>
      <c r="F71" s="42">
        <f>LARGE((T71:Y71),1)+LARGE((T71:Y71),2)+LARGE((T71:Y71),3)+LARGE((T71:Y71),4)</f>
        <v>6</v>
      </c>
      <c r="G71" s="43">
        <f>SUM(H71:K71)</f>
        <v>74.38</v>
      </c>
      <c r="H71" s="16">
        <f>MIN(N71:S71)</f>
        <v>36.48</v>
      </c>
      <c r="I71" s="16">
        <f>IF(COUNTIF(N71:S71,"=999")&lt;5,SMALL((N71:S71),2),0)</f>
        <v>37.900000000000006</v>
      </c>
      <c r="J71" s="16">
        <f>IF(COUNTIF(N71:S71,"=999")&lt;4,SMALL((N71:S71),3),0)</f>
        <v>0</v>
      </c>
      <c r="K71" s="16">
        <f>IF(COUNTIF(N71:S71,"=999")&lt;3,SMALL((N71:S71),4),0)</f>
        <v>0</v>
      </c>
      <c r="L71" s="16">
        <f>IF(COUNTIF(N71:S71,"=999")&lt;2,SMALL((N71:S71),5),0)</f>
        <v>0</v>
      </c>
      <c r="M71" s="16">
        <f>IF(COUNTIF(N71:S71,"=999")&lt;1,SMALL((N71:S71),5),0)</f>
        <v>0</v>
      </c>
      <c r="N71" s="16">
        <f>IF((Z71&gt;0),Z71,999)</f>
        <v>999</v>
      </c>
      <c r="O71" s="16">
        <f>IF((AB71&gt;0),AB71,999)</f>
        <v>999</v>
      </c>
      <c r="P71" s="16">
        <f>IF((AD71&gt;0),AD71,999)</f>
        <v>37.900000000000006</v>
      </c>
      <c r="Q71" s="16">
        <f>IF((AF71&gt;0),AF71,999)</f>
        <v>999</v>
      </c>
      <c r="R71" s="16">
        <f>IF((AH71&gt;0),AH71,999)</f>
        <v>36.48</v>
      </c>
      <c r="S71" s="16">
        <f>IF((AJ71&gt;0),AJ71,999)</f>
        <v>999</v>
      </c>
      <c r="T71" s="24">
        <f>AA71</f>
        <v>0</v>
      </c>
      <c r="U71" s="24">
        <f>AC71</f>
        <v>0</v>
      </c>
      <c r="V71" s="24">
        <f>AE71</f>
        <v>6</v>
      </c>
      <c r="W71" s="24">
        <f>AG71</f>
        <v>0</v>
      </c>
      <c r="X71" s="24">
        <f>AI71</f>
        <v>0</v>
      </c>
      <c r="Y71" s="45">
        <f>AK71</f>
        <v>0</v>
      </c>
      <c r="Z71" s="60"/>
      <c r="AA71" s="67"/>
      <c r="AB71" s="25"/>
      <c r="AC71" s="63"/>
      <c r="AD71" s="27">
        <f>VLOOKUP(B71,'[3]Dvojboj'!$J$3:$K$55,2,FALSE)</f>
        <v>37.900000000000006</v>
      </c>
      <c r="AE71" s="28">
        <f>VLOOKUP(B71,'[3]Dvojboj'!$J$3:$L$55,3,FALSE)</f>
        <v>6</v>
      </c>
      <c r="AF71" s="25"/>
      <c r="AG71" s="26"/>
      <c r="AH71" s="27">
        <f>VLOOKUP(B71,'[5]Dvojboj tisk'!$B$9:$P$62,15,FALSE)</f>
        <v>36.48</v>
      </c>
      <c r="AI71" s="28">
        <f>VLOOKUP(B71,'[5]Dvojboj tisk'!$B$9:$R$62,17,FALSE)</f>
        <v>0</v>
      </c>
      <c r="AJ71" s="25"/>
      <c r="AK71" s="63"/>
    </row>
    <row r="72" spans="1:37" ht="15.75">
      <c r="A72" s="21">
        <f>RANK(D72,$D$5:$D$166)</f>
        <v>68</v>
      </c>
      <c r="B72" s="9" t="s">
        <v>191</v>
      </c>
      <c r="C72" s="9" t="s">
        <v>9</v>
      </c>
      <c r="D72" s="23">
        <f>(150-G72)/1000+F72</f>
        <v>5.11563</v>
      </c>
      <c r="E72" s="21">
        <f>A72</f>
        <v>68</v>
      </c>
      <c r="F72" s="42">
        <f>LARGE((T72:Y72),1)+LARGE((T72:Y72),2)+LARGE((T72:Y72),3)+LARGE((T72:Y72),4)</f>
        <v>5</v>
      </c>
      <c r="G72" s="43">
        <f>SUM(H72:K72)</f>
        <v>34.37</v>
      </c>
      <c r="H72" s="16">
        <f>MIN(N72:S72)</f>
        <v>34.37</v>
      </c>
      <c r="I72" s="16">
        <f>IF(COUNTIF(N72:S72,"=999")&lt;5,SMALL((N72:S72),2),0)</f>
        <v>0</v>
      </c>
      <c r="J72" s="16">
        <f>IF(COUNTIF(N72:S72,"=999")&lt;4,SMALL((N72:S72),3),0)</f>
        <v>0</v>
      </c>
      <c r="K72" s="16">
        <f>IF(COUNTIF(N72:S72,"=999")&lt;3,SMALL((N72:S72),4),0)</f>
        <v>0</v>
      </c>
      <c r="L72" s="16">
        <f>IF(COUNTIF(N72:S72,"=999")&lt;2,SMALL((N72:S72),5),0)</f>
        <v>0</v>
      </c>
      <c r="M72" s="16">
        <f>IF(COUNTIF(N72:S72,"=999")&lt;1,SMALL((N72:S72),5),0)</f>
        <v>0</v>
      </c>
      <c r="N72" s="16">
        <f>IF((Z72&gt;0),Z72,999)</f>
        <v>999</v>
      </c>
      <c r="O72" s="16">
        <f>IF((AB72&gt;0),AB72,999)</f>
        <v>999</v>
      </c>
      <c r="P72" s="16">
        <f>IF((AD72&gt;0),AD72,999)</f>
        <v>999</v>
      </c>
      <c r="Q72" s="16">
        <f>IF((AF72&gt;0),AF72,999)</f>
        <v>999</v>
      </c>
      <c r="R72" s="16">
        <f>IF((AH72&gt;0),AH72,999)</f>
        <v>999</v>
      </c>
      <c r="S72" s="16">
        <f>IF((AJ72&gt;0),AJ72,999)</f>
        <v>34.37</v>
      </c>
      <c r="T72" s="24">
        <f>AA72</f>
        <v>0</v>
      </c>
      <c r="U72" s="24">
        <f>AC72</f>
        <v>0</v>
      </c>
      <c r="V72" s="24">
        <f>AE72</f>
        <v>0</v>
      </c>
      <c r="W72" s="24">
        <f>AG72</f>
        <v>0</v>
      </c>
      <c r="X72" s="24">
        <f>AI72</f>
        <v>0</v>
      </c>
      <c r="Y72" s="45">
        <f>AK72</f>
        <v>5</v>
      </c>
      <c r="Z72" s="60"/>
      <c r="AA72" s="67"/>
      <c r="AB72" s="25"/>
      <c r="AC72" s="63"/>
      <c r="AD72" s="27"/>
      <c r="AE72" s="28"/>
      <c r="AF72" s="25"/>
      <c r="AG72" s="26"/>
      <c r="AH72" s="27"/>
      <c r="AI72" s="28"/>
      <c r="AJ72" s="25">
        <f>VLOOKUP(B72,'[6]List1'!$B$2:$F$75,5,FALSE)</f>
        <v>34.37</v>
      </c>
      <c r="AK72" s="63">
        <f>VLOOKUP(B72,'[6]List1'!$B$2:$G$75,6,FALSE)</f>
        <v>5</v>
      </c>
    </row>
    <row r="73" spans="1:37" ht="15.75">
      <c r="A73" s="21">
        <f>RANK(D73,$D$5:$D$166)</f>
        <v>69</v>
      </c>
      <c r="B73" s="1" t="s">
        <v>114</v>
      </c>
      <c r="C73" s="58" t="s">
        <v>116</v>
      </c>
      <c r="D73" s="23">
        <f>(150-G73)/1000+F73</f>
        <v>5.11351</v>
      </c>
      <c r="E73" s="21">
        <f>A73</f>
        <v>69</v>
      </c>
      <c r="F73" s="42">
        <f>LARGE((T73:Y73),1)+LARGE((T73:Y73),2)+LARGE((T73:Y73),3)+LARGE((T73:Y73),4)</f>
        <v>5</v>
      </c>
      <c r="G73" s="43">
        <f>SUM(H73:K73)</f>
        <v>36.49</v>
      </c>
      <c r="H73" s="16">
        <f>MIN(N73:S73)</f>
        <v>36.49</v>
      </c>
      <c r="I73" s="16">
        <f>IF(COUNTIF(N73:S73,"=999")&lt;5,SMALL((N73:S73),2),0)</f>
        <v>0</v>
      </c>
      <c r="J73" s="16">
        <f>IF(COUNTIF(N73:S73,"=999")&lt;4,SMALL((N73:S73),3),0)</f>
        <v>0</v>
      </c>
      <c r="K73" s="16">
        <f>IF(COUNTIF(N73:S73,"=999")&lt;3,SMALL((N73:S73),4),0)</f>
        <v>0</v>
      </c>
      <c r="L73" s="16">
        <f>IF(COUNTIF(N73:S73,"=999")&lt;2,SMALL((N73:S73),5),0)</f>
        <v>0</v>
      </c>
      <c r="M73" s="16">
        <f>IF(COUNTIF(N73:S73,"=999")&lt;1,SMALL((N73:S73),5),0)</f>
        <v>0</v>
      </c>
      <c r="N73" s="16">
        <f>IF((Z73&gt;0),Z73,999)</f>
        <v>36.49</v>
      </c>
      <c r="O73" s="16">
        <f>IF((AB73&gt;0),AB73,999)</f>
        <v>999</v>
      </c>
      <c r="P73" s="16">
        <f>IF((AD73&gt;0),AD73,999)</f>
        <v>999</v>
      </c>
      <c r="Q73" s="16">
        <f>IF((AF73&gt;0),AF73,999)</f>
        <v>999</v>
      </c>
      <c r="R73" s="16">
        <f>IF((AH73&gt;0),AH73,999)</f>
        <v>999</v>
      </c>
      <c r="S73" s="16">
        <f>IF((AJ73&gt;0),AJ73,999)</f>
        <v>999</v>
      </c>
      <c r="T73" s="24">
        <f>AA73</f>
        <v>5</v>
      </c>
      <c r="U73" s="24">
        <f>AC73</f>
        <v>0</v>
      </c>
      <c r="V73" s="24">
        <f>AE73</f>
        <v>0</v>
      </c>
      <c r="W73" s="24">
        <f>AG73</f>
        <v>0</v>
      </c>
      <c r="X73" s="24">
        <f>AI73</f>
        <v>0</v>
      </c>
      <c r="Y73" s="45">
        <f>AK73</f>
        <v>0</v>
      </c>
      <c r="Z73" s="60">
        <f>VLOOKUP(B73,'[1]dvojboj'!$C$6:$H$39,5,FALSE)</f>
        <v>36.49</v>
      </c>
      <c r="AA73" s="67">
        <f>VLOOKUP(B73,'[1]dvojboj'!$C$6:$H$39,6,FALSE)</f>
        <v>5</v>
      </c>
      <c r="AB73" s="25"/>
      <c r="AC73" s="63"/>
      <c r="AD73" s="27"/>
      <c r="AE73" s="28"/>
      <c r="AF73" s="25"/>
      <c r="AG73" s="26"/>
      <c r="AH73" s="27"/>
      <c r="AI73" s="28"/>
      <c r="AJ73" s="25"/>
      <c r="AK73" s="63"/>
    </row>
    <row r="74" spans="1:37" ht="15.75">
      <c r="A74" s="21">
        <f>RANK(D74,$D$5:$D$166)</f>
        <v>70</v>
      </c>
      <c r="B74" s="1" t="s">
        <v>48</v>
      </c>
      <c r="C74" s="1" t="s">
        <v>26</v>
      </c>
      <c r="D74" s="23">
        <f>(150-G74)/1000+F74</f>
        <v>5.07884</v>
      </c>
      <c r="E74" s="21">
        <f>A74</f>
        <v>70</v>
      </c>
      <c r="F74" s="42">
        <f>LARGE((T74:Y74),1)+LARGE((T74:Y74),2)+LARGE((T74:Y74),3)+LARGE((T74:Y74),4)</f>
        <v>5</v>
      </c>
      <c r="G74" s="43">
        <f>SUM(H74:K74)</f>
        <v>71.16</v>
      </c>
      <c r="H74" s="16">
        <f>MIN(N74:S74)</f>
        <v>35.41</v>
      </c>
      <c r="I74" s="16">
        <f>IF(COUNTIF(N74:S74,"=999")&lt;5,SMALL((N74:S74),2),0)</f>
        <v>35.75</v>
      </c>
      <c r="J74" s="16">
        <f>IF(COUNTIF(N74:S74,"=999")&lt;4,SMALL((N74:S74),3),0)</f>
        <v>0</v>
      </c>
      <c r="K74" s="16">
        <f>IF(COUNTIF(N74:S74,"=999")&lt;3,SMALL((N74:S74),4),0)</f>
        <v>0</v>
      </c>
      <c r="L74" s="16">
        <f>IF(COUNTIF(N74:S74,"=999")&lt;2,SMALL((N74:S74),5),0)</f>
        <v>0</v>
      </c>
      <c r="M74" s="16">
        <f>IF(COUNTIF(N74:S74,"=999")&lt;1,SMALL((N74:S74),5),0)</f>
        <v>0</v>
      </c>
      <c r="N74" s="16">
        <f>IF((Z74&gt;0),Z74,999)</f>
        <v>999</v>
      </c>
      <c r="O74" s="16">
        <f>IF((AB74&gt;0),AB74,999)</f>
        <v>35.41</v>
      </c>
      <c r="P74" s="16">
        <f>IF((AD74&gt;0),AD74,999)</f>
        <v>999</v>
      </c>
      <c r="Q74" s="16">
        <f>IF((AF74&gt;0),AF74,999)</f>
        <v>999</v>
      </c>
      <c r="R74" s="16">
        <f>IF((AH74&gt;0),AH74,999)</f>
        <v>999</v>
      </c>
      <c r="S74" s="16">
        <f>IF((AJ74&gt;0),AJ74,999)</f>
        <v>35.75</v>
      </c>
      <c r="T74" s="24">
        <f>AA74</f>
        <v>0</v>
      </c>
      <c r="U74" s="24">
        <f>AC74</f>
        <v>5</v>
      </c>
      <c r="V74" s="24">
        <f>AE74</f>
        <v>0</v>
      </c>
      <c r="W74" s="24">
        <f>AG74</f>
        <v>0</v>
      </c>
      <c r="X74" s="24">
        <f>AI74</f>
        <v>0</v>
      </c>
      <c r="Y74" s="45">
        <f>AK74</f>
        <v>0</v>
      </c>
      <c r="Z74" s="60"/>
      <c r="AA74" s="67"/>
      <c r="AB74" s="25">
        <f>VLOOKUP(B74,'[2]Sheet1'!$P$24:$R$87,3,FALSE)</f>
        <v>35.41</v>
      </c>
      <c r="AC74" s="63">
        <f>VLOOKUP(B74,'[2]Sheet1'!$P$24:$R$87,2,FALSE)</f>
        <v>5</v>
      </c>
      <c r="AD74" s="27"/>
      <c r="AE74" s="28"/>
      <c r="AF74" s="25"/>
      <c r="AG74" s="26"/>
      <c r="AH74" s="27"/>
      <c r="AI74" s="28"/>
      <c r="AJ74" s="25">
        <f>VLOOKUP(B74,'[6]List1'!$B$2:$F$75,5,FALSE)</f>
        <v>35.75</v>
      </c>
      <c r="AK74" s="63">
        <f>VLOOKUP(B74,'[6]List1'!$B$2:$G$75,6,FALSE)</f>
        <v>0</v>
      </c>
    </row>
    <row r="75" spans="1:37" ht="15.75">
      <c r="A75" s="21">
        <f>RANK(D75,$D$5:$D$166)</f>
        <v>71</v>
      </c>
      <c r="B75" s="1" t="s">
        <v>162</v>
      </c>
      <c r="C75" s="58" t="s">
        <v>72</v>
      </c>
      <c r="D75" s="23">
        <f>(150-G75)/1000+F75</f>
        <v>5.0745</v>
      </c>
      <c r="E75" s="21">
        <f>A75</f>
        <v>71</v>
      </c>
      <c r="F75" s="42">
        <f>LARGE((T75:Y75),1)+LARGE((T75:Y75),2)+LARGE((T75:Y75),3)+LARGE((T75:Y75),4)</f>
        <v>5</v>
      </c>
      <c r="G75" s="43">
        <f>SUM(H75:K75)</f>
        <v>75.5</v>
      </c>
      <c r="H75" s="16">
        <f>MIN(N75:S75)</f>
        <v>37.35</v>
      </c>
      <c r="I75" s="16">
        <f>IF(COUNTIF(N75:S75,"=999")&lt;5,SMALL((N75:S75),2),0)</f>
        <v>38.15</v>
      </c>
      <c r="J75" s="16">
        <f>IF(COUNTIF(N75:S75,"=999")&lt;4,SMALL((N75:S75),3),0)</f>
        <v>0</v>
      </c>
      <c r="K75" s="16">
        <f>IF(COUNTIF(N75:S75,"=999")&lt;3,SMALL((N75:S75),4),0)</f>
        <v>0</v>
      </c>
      <c r="L75" s="16">
        <f>IF(COUNTIF(N75:S75,"=999")&lt;2,SMALL((N75:S75),5),0)</f>
        <v>0</v>
      </c>
      <c r="M75" s="16">
        <f>IF(COUNTIF(N75:S75,"=999")&lt;1,SMALL((N75:S75),5),0)</f>
        <v>0</v>
      </c>
      <c r="N75" s="16">
        <f>IF((Z75&gt;0),Z75,999)</f>
        <v>999</v>
      </c>
      <c r="O75" s="16">
        <f>IF((AB75&gt;0),AB75,999)</f>
        <v>999</v>
      </c>
      <c r="P75" s="16">
        <f>IF((AD75&gt;0),AD75,999)</f>
        <v>38.15</v>
      </c>
      <c r="Q75" s="16">
        <f>IF((AF75&gt;0),AF75,999)</f>
        <v>999</v>
      </c>
      <c r="R75" s="16">
        <f>IF((AH75&gt;0),AH75,999)</f>
        <v>999</v>
      </c>
      <c r="S75" s="16">
        <f>IF((AJ75&gt;0),AJ75,999)</f>
        <v>37.35</v>
      </c>
      <c r="T75" s="24">
        <f>AA75</f>
        <v>0</v>
      </c>
      <c r="U75" s="24">
        <f>AC75</f>
        <v>0</v>
      </c>
      <c r="V75" s="24">
        <f>AE75</f>
        <v>5</v>
      </c>
      <c r="W75" s="24">
        <f>AG75</f>
        <v>0</v>
      </c>
      <c r="X75" s="24">
        <f>AI75</f>
        <v>0</v>
      </c>
      <c r="Y75" s="45">
        <f>AK75</f>
        <v>0</v>
      </c>
      <c r="Z75" s="60"/>
      <c r="AA75" s="67"/>
      <c r="AB75" s="25"/>
      <c r="AC75" s="63"/>
      <c r="AD75" s="27">
        <f>VLOOKUP(B75,'[3]Dvojboj'!$J$3:$K$55,2,FALSE)</f>
        <v>38.15</v>
      </c>
      <c r="AE75" s="28">
        <f>VLOOKUP(B75,'[3]Dvojboj'!$J$3:$L$55,3,FALSE)</f>
        <v>5</v>
      </c>
      <c r="AF75" s="25"/>
      <c r="AG75" s="26"/>
      <c r="AH75" s="27"/>
      <c r="AI75" s="28"/>
      <c r="AJ75" s="25">
        <f>VLOOKUP(B75,'[6]List1'!$B$2:$F$75,5,FALSE)</f>
        <v>37.35</v>
      </c>
      <c r="AK75" s="63">
        <f>VLOOKUP(B75,'[6]List1'!$B$2:$G$75,6,FALSE)</f>
        <v>0</v>
      </c>
    </row>
    <row r="76" spans="1:37" ht="15.75">
      <c r="A76" s="21">
        <f>RANK(D76,$D$5:$D$166)</f>
        <v>72</v>
      </c>
      <c r="B76" s="1" t="s">
        <v>108</v>
      </c>
      <c r="C76" s="1" t="s">
        <v>10</v>
      </c>
      <c r="D76" s="23">
        <f>(150-G76)/1000+F76</f>
        <v>4.11445</v>
      </c>
      <c r="E76" s="21">
        <f>A76</f>
        <v>72</v>
      </c>
      <c r="F76" s="42">
        <f>LARGE((T76:Y76),1)+LARGE((T76:Y76),2)+LARGE((T76:Y76),3)+LARGE((T76:Y76),4)</f>
        <v>4</v>
      </c>
      <c r="G76" s="43">
        <f>SUM(H76:K76)</f>
        <v>35.55</v>
      </c>
      <c r="H76" s="16">
        <f>MIN(N76:S76)</f>
        <v>35.55</v>
      </c>
      <c r="I76" s="16">
        <f>IF(COUNTIF(N76:S76,"=999")&lt;5,SMALL((N76:S76),2),0)</f>
        <v>0</v>
      </c>
      <c r="J76" s="16">
        <f>IF(COUNTIF(N76:S76,"=999")&lt;4,SMALL((N76:S76),3),0)</f>
        <v>0</v>
      </c>
      <c r="K76" s="16">
        <f>IF(COUNTIF(N76:S76,"=999")&lt;3,SMALL((N76:S76),4),0)</f>
        <v>0</v>
      </c>
      <c r="L76" s="16">
        <f>IF(COUNTIF(N76:S76,"=999")&lt;2,SMALL((N76:S76),5),0)</f>
        <v>0</v>
      </c>
      <c r="M76" s="16">
        <f>IF(COUNTIF(N76:S76,"=999")&lt;1,SMALL((N76:S76),5),0)</f>
        <v>0</v>
      </c>
      <c r="N76" s="16">
        <f>IF((Z76&gt;0),Z76,999)</f>
        <v>999</v>
      </c>
      <c r="O76" s="16">
        <f>IF((AB76&gt;0),AB76,999)</f>
        <v>35.55</v>
      </c>
      <c r="P76" s="16">
        <f>IF((AD76&gt;0),AD76,999)</f>
        <v>999</v>
      </c>
      <c r="Q76" s="16">
        <f>IF((AF76&gt;0),AF76,999)</f>
        <v>999</v>
      </c>
      <c r="R76" s="16">
        <f>IF((AH76&gt;0),AH76,999)</f>
        <v>999</v>
      </c>
      <c r="S76" s="16">
        <f>IF((AJ76&gt;0),AJ76,999)</f>
        <v>999</v>
      </c>
      <c r="T76" s="24">
        <f>AA76</f>
        <v>0</v>
      </c>
      <c r="U76" s="24">
        <f>AC76</f>
        <v>4</v>
      </c>
      <c r="V76" s="24">
        <f>AE76</f>
        <v>0</v>
      </c>
      <c r="W76" s="24">
        <f>AG76</f>
        <v>0</v>
      </c>
      <c r="X76" s="24">
        <f>AI76</f>
        <v>0</v>
      </c>
      <c r="Y76" s="45">
        <f>AK76</f>
        <v>0</v>
      </c>
      <c r="Z76" s="60"/>
      <c r="AA76" s="67"/>
      <c r="AB76" s="25">
        <f>VLOOKUP(B76,'[2]Sheet1'!$P$24:$R$87,3,FALSE)</f>
        <v>35.55</v>
      </c>
      <c r="AC76" s="63">
        <f>VLOOKUP(B76,'[2]Sheet1'!$P$24:$R$87,2,FALSE)</f>
        <v>4</v>
      </c>
      <c r="AD76" s="27"/>
      <c r="AE76" s="28"/>
      <c r="AF76" s="25"/>
      <c r="AG76" s="26"/>
      <c r="AH76" s="27"/>
      <c r="AI76" s="28"/>
      <c r="AJ76" s="25"/>
      <c r="AK76" s="63"/>
    </row>
    <row r="77" spans="1:37" ht="15.75">
      <c r="A77" s="21">
        <f>RANK(D77,$D$5:$D$166)</f>
        <v>73</v>
      </c>
      <c r="B77" s="49" t="s">
        <v>155</v>
      </c>
      <c r="C77" s="49" t="s">
        <v>71</v>
      </c>
      <c r="D77" s="23">
        <f>(150-G77)/1000+F77</f>
        <v>4.01321</v>
      </c>
      <c r="E77" s="21">
        <f>A77</f>
        <v>73</v>
      </c>
      <c r="F77" s="42">
        <f>LARGE((T77:Y77),1)+LARGE((T77:Y77),2)+LARGE((T77:Y77),3)+LARGE((T77:Y77),4)</f>
        <v>4</v>
      </c>
      <c r="G77" s="43">
        <f>SUM(H77:K77)</f>
        <v>136.79</v>
      </c>
      <c r="H77" s="16">
        <f>MIN(N77:S77)</f>
        <v>37.47</v>
      </c>
      <c r="I77" s="16">
        <f>IF(COUNTIF(N77:S77,"=999")&lt;5,SMALL((N77:S77),2),0)</f>
        <v>41.6</v>
      </c>
      <c r="J77" s="16">
        <f>IF(COUNTIF(N77:S77,"=999")&lt;4,SMALL((N77:S77),3),0)</f>
        <v>57.72</v>
      </c>
      <c r="K77" s="16">
        <f>IF(COUNTIF(N77:S77,"=999")&lt;3,SMALL((N77:S77),4),0)</f>
        <v>0</v>
      </c>
      <c r="L77" s="16">
        <f>IF(COUNTIF(N77:S77,"=999")&lt;2,SMALL((N77:S77),5),0)</f>
        <v>0</v>
      </c>
      <c r="M77" s="16">
        <f>IF(COUNTIF(N77:S77,"=999")&lt;1,SMALL((N77:S77),5),0)</f>
        <v>0</v>
      </c>
      <c r="N77" s="16">
        <f>IF((Z77&gt;0),Z77,999)</f>
        <v>999</v>
      </c>
      <c r="O77" s="16">
        <f>IF((AB77&gt;0),AB77,999)</f>
        <v>41.6</v>
      </c>
      <c r="P77" s="16">
        <f>IF((AD77&gt;0),AD77,999)</f>
        <v>999</v>
      </c>
      <c r="Q77" s="16">
        <f>IF((AF77&gt;0),AF77,999)</f>
        <v>37.47</v>
      </c>
      <c r="R77" s="16">
        <f>IF((AH77&gt;0),AH77,999)</f>
        <v>57.72</v>
      </c>
      <c r="S77" s="16">
        <f>IF((AJ77&gt;0),AJ77,999)</f>
        <v>999</v>
      </c>
      <c r="T77" s="24">
        <f>AA77</f>
        <v>0</v>
      </c>
      <c r="U77" s="24">
        <f>AC77</f>
        <v>0</v>
      </c>
      <c r="V77" s="24">
        <f>AE77</f>
        <v>0</v>
      </c>
      <c r="W77" s="24">
        <f>AG77</f>
        <v>4</v>
      </c>
      <c r="X77" s="24">
        <f>AI77</f>
        <v>0</v>
      </c>
      <c r="Y77" s="45">
        <f>AK77</f>
        <v>0</v>
      </c>
      <c r="Z77" s="60"/>
      <c r="AA77" s="67"/>
      <c r="AB77" s="25">
        <f>VLOOKUP(B77,'[2]Sheet1'!$P$24:$R$87,3,FALSE)</f>
        <v>41.6</v>
      </c>
      <c r="AC77" s="63">
        <f>VLOOKUP(B77,'[2]Sheet1'!$P$24:$R$87,2,FALSE)</f>
        <v>0</v>
      </c>
      <c r="AD77" s="27"/>
      <c r="AE77" s="28"/>
      <c r="AF77" s="25">
        <f>VLOOKUP(B77,'[4]Vysledky_Dvojboj'!$O$4:$Q$46,2,FALSE)</f>
        <v>37.47</v>
      </c>
      <c r="AG77" s="26">
        <f>VLOOKUP(B77,'[4]Vysledky_Dvojboj'!$O$4:$Q$46,3,FALSE)</f>
        <v>4</v>
      </c>
      <c r="AH77" s="27">
        <f>VLOOKUP(B77,'[5]Dvojboj tisk'!$B$9:$P$62,15,FALSE)</f>
        <v>57.72</v>
      </c>
      <c r="AI77" s="28">
        <f>VLOOKUP(B77,'[5]Dvojboj tisk'!$B$9:$R$62,17,FALSE)</f>
        <v>0</v>
      </c>
      <c r="AJ77" s="25"/>
      <c r="AK77" s="63"/>
    </row>
    <row r="78" spans="1:37" ht="15.75">
      <c r="A78" s="21">
        <f>RANK(D78,$D$5:$D$166)</f>
        <v>74</v>
      </c>
      <c r="B78" s="1" t="s">
        <v>192</v>
      </c>
      <c r="C78" s="58" t="s">
        <v>72</v>
      </c>
      <c r="D78" s="23">
        <f>(150-G78)/1000+F78</f>
        <v>3.11547</v>
      </c>
      <c r="E78" s="21">
        <f>A78</f>
        <v>74</v>
      </c>
      <c r="F78" s="42">
        <f>LARGE((T78:Y78),1)+LARGE((T78:Y78),2)+LARGE((T78:Y78),3)+LARGE((T78:Y78),4)</f>
        <v>3</v>
      </c>
      <c r="G78" s="43">
        <f>SUM(H78:K78)</f>
        <v>34.53</v>
      </c>
      <c r="H78" s="16">
        <f>MIN(N78:S78)</f>
        <v>34.53</v>
      </c>
      <c r="I78" s="16">
        <f>IF(COUNTIF(N78:S78,"=999")&lt;5,SMALL((N78:S78),2),0)</f>
        <v>0</v>
      </c>
      <c r="J78" s="16">
        <f>IF(COUNTIF(N78:S78,"=999")&lt;4,SMALL((N78:S78),3),0)</f>
        <v>0</v>
      </c>
      <c r="K78" s="16">
        <f>IF(COUNTIF(N78:S78,"=999")&lt;3,SMALL((N78:S78),4),0)</f>
        <v>0</v>
      </c>
      <c r="L78" s="16">
        <f>IF(COUNTIF(N78:S78,"=999")&lt;2,SMALL((N78:S78),5),0)</f>
        <v>0</v>
      </c>
      <c r="M78" s="16">
        <f>IF(COUNTIF(N78:S78,"=999")&lt;1,SMALL((N78:S78),5),0)</f>
        <v>0</v>
      </c>
      <c r="N78" s="16">
        <f>IF((Z78&gt;0),Z78,999)</f>
        <v>999</v>
      </c>
      <c r="O78" s="16">
        <f>IF((AB78&gt;0),AB78,999)</f>
        <v>999</v>
      </c>
      <c r="P78" s="16">
        <f>IF((AD78&gt;0),AD78,999)</f>
        <v>999</v>
      </c>
      <c r="Q78" s="16">
        <f>IF((AF78&gt;0),AF78,999)</f>
        <v>999</v>
      </c>
      <c r="R78" s="16">
        <f>IF((AH78&gt;0),AH78,999)</f>
        <v>999</v>
      </c>
      <c r="S78" s="16">
        <f>IF((AJ78&gt;0),AJ78,999)</f>
        <v>34.53</v>
      </c>
      <c r="T78" s="24">
        <f>AA78</f>
        <v>0</v>
      </c>
      <c r="U78" s="24">
        <f>AC78</f>
        <v>0</v>
      </c>
      <c r="V78" s="24">
        <f>AE78</f>
        <v>0</v>
      </c>
      <c r="W78" s="24">
        <f>AG78</f>
        <v>0</v>
      </c>
      <c r="X78" s="24">
        <f>AI78</f>
        <v>0</v>
      </c>
      <c r="Y78" s="45">
        <f>AK78</f>
        <v>3</v>
      </c>
      <c r="Z78" s="60"/>
      <c r="AA78" s="67"/>
      <c r="AB78" s="25"/>
      <c r="AC78" s="63"/>
      <c r="AD78" s="27"/>
      <c r="AE78" s="28"/>
      <c r="AF78" s="25"/>
      <c r="AG78" s="26"/>
      <c r="AH78" s="27"/>
      <c r="AI78" s="28"/>
      <c r="AJ78" s="25">
        <f>VLOOKUP(B78,'[6]List1'!$B$2:$F$75,5,FALSE)</f>
        <v>34.53</v>
      </c>
      <c r="AK78" s="63">
        <f>VLOOKUP(B78,'[6]List1'!$B$2:$G$75,6,FALSE)</f>
        <v>3</v>
      </c>
    </row>
    <row r="79" spans="1:37" ht="15.75">
      <c r="A79" s="21">
        <f>RANK(D79,$D$5:$D$166)</f>
        <v>75</v>
      </c>
      <c r="B79" s="59" t="s">
        <v>141</v>
      </c>
      <c r="C79" s="49" t="s">
        <v>138</v>
      </c>
      <c r="D79" s="53">
        <f>(150-G79)/1000+F79</f>
        <v>3.03357</v>
      </c>
      <c r="E79" s="21">
        <f>A79</f>
        <v>75</v>
      </c>
      <c r="F79" s="42">
        <f>LARGE((T79:Y79),1)+LARGE((T79:Y79),2)+LARGE((T79:Y79),3)+LARGE((T79:Y79),4)</f>
        <v>3</v>
      </c>
      <c r="G79" s="43">
        <f>SUM(H79:K79)</f>
        <v>116.43</v>
      </c>
      <c r="H79" s="16">
        <f>MIN(N79:S79)</f>
        <v>37.7</v>
      </c>
      <c r="I79" s="16">
        <f>IF(COUNTIF(N79:S79,"=999")&lt;5,SMALL((N79:S79),2),0)</f>
        <v>39.25</v>
      </c>
      <c r="J79" s="16">
        <f>IF(COUNTIF(N79:S79,"=999")&lt;4,SMALL((N79:S79),3),0)</f>
        <v>39.48</v>
      </c>
      <c r="K79" s="16">
        <f>IF(COUNTIF(N79:S79,"=999")&lt;3,SMALL((N79:S79),4),0)</f>
        <v>0</v>
      </c>
      <c r="L79" s="16">
        <f>IF(COUNTIF(N79:S79,"=999")&lt;2,SMALL((N79:S79),5),0)</f>
        <v>0</v>
      </c>
      <c r="M79" s="16">
        <f>IF(COUNTIF(N79:S79,"=999")&lt;1,SMALL((N79:S79),5),0)</f>
        <v>0</v>
      </c>
      <c r="N79" s="16">
        <f>IF((Z79&gt;0),Z79,999)</f>
        <v>37.7</v>
      </c>
      <c r="O79" s="16">
        <f>IF((AB79&gt;0),AB79,999)</f>
        <v>999</v>
      </c>
      <c r="P79" s="16">
        <f>IF((AD79&gt;0),AD79,999)</f>
        <v>999</v>
      </c>
      <c r="Q79" s="16">
        <f>IF((AF79&gt;0),AF79,999)</f>
        <v>999</v>
      </c>
      <c r="R79" s="16">
        <f>IF((AH79&gt;0),AH79,999)</f>
        <v>39.48</v>
      </c>
      <c r="S79" s="16">
        <f>IF((AJ79&gt;0),AJ79,999)</f>
        <v>39.25</v>
      </c>
      <c r="T79" s="24">
        <f>AA79</f>
        <v>3</v>
      </c>
      <c r="U79" s="24">
        <f>AC79</f>
        <v>0</v>
      </c>
      <c r="V79" s="24">
        <f>AE79</f>
        <v>0</v>
      </c>
      <c r="W79" s="24">
        <f>AG79</f>
        <v>0</v>
      </c>
      <c r="X79" s="24">
        <f>AI79</f>
        <v>0</v>
      </c>
      <c r="Y79" s="45">
        <f>AK79</f>
        <v>0</v>
      </c>
      <c r="Z79" s="60">
        <f>VLOOKUP(B79,'[1]dvojboj'!$C$6:$H$39,5,FALSE)</f>
        <v>37.7</v>
      </c>
      <c r="AA79" s="67">
        <f>VLOOKUP(B79,'[1]dvojboj'!$C$6:$H$39,6,FALSE)</f>
        <v>3</v>
      </c>
      <c r="AB79" s="25"/>
      <c r="AC79" s="63"/>
      <c r="AD79" s="27"/>
      <c r="AE79" s="28"/>
      <c r="AF79" s="25"/>
      <c r="AG79" s="26"/>
      <c r="AH79" s="27">
        <f>VLOOKUP(B79,'[5]Dvojboj tisk'!$B$9:$P$62,15,FALSE)</f>
        <v>39.48</v>
      </c>
      <c r="AI79" s="28">
        <f>VLOOKUP(B79,'[5]Dvojboj tisk'!$B$9:$R$62,17,FALSE)</f>
        <v>0</v>
      </c>
      <c r="AJ79" s="25">
        <f>VLOOKUP(B79,'[6]List1'!$B$2:$F$75,5,FALSE)</f>
        <v>39.25</v>
      </c>
      <c r="AK79" s="63">
        <f>VLOOKUP(B79,'[6]List1'!$B$2:$G$75,6,FALSE)</f>
        <v>0</v>
      </c>
    </row>
    <row r="80" spans="1:37" ht="15.75">
      <c r="A80" s="21">
        <f>RANK(D80,$D$5:$D$166)</f>
        <v>76</v>
      </c>
      <c r="B80" s="59" t="s">
        <v>55</v>
      </c>
      <c r="C80" s="58" t="s">
        <v>3</v>
      </c>
      <c r="D80" s="23">
        <f>(150-G80)/1000+F80</f>
        <v>2.11161</v>
      </c>
      <c r="E80" s="21">
        <f>A80</f>
        <v>76</v>
      </c>
      <c r="F80" s="42">
        <f>LARGE((T80:Y80),1)+LARGE((T80:Y80),2)+LARGE((T80:Y80),3)+LARGE((T80:Y80),4)</f>
        <v>2</v>
      </c>
      <c r="G80" s="43">
        <f>SUM(H80:K80)</f>
        <v>38.39</v>
      </c>
      <c r="H80" s="16">
        <f>MIN(N80:S80)</f>
        <v>38.39</v>
      </c>
      <c r="I80" s="16">
        <f>IF(COUNTIF(N80:S80,"=999")&lt;5,SMALL((N80:S80),2),0)</f>
        <v>0</v>
      </c>
      <c r="J80" s="16">
        <f>IF(COUNTIF(N80:S80,"=999")&lt;4,SMALL((N80:S80),3),0)</f>
        <v>0</v>
      </c>
      <c r="K80" s="16">
        <f>IF(COUNTIF(N80:S80,"=999")&lt;3,SMALL((N80:S80),4),0)</f>
        <v>0</v>
      </c>
      <c r="L80" s="16">
        <f>IF(COUNTIF(N80:S80,"=999")&lt;2,SMALL((N80:S80),5),0)</f>
        <v>0</v>
      </c>
      <c r="M80" s="16">
        <f>IF(COUNTIF(N80:S80,"=999")&lt;1,SMALL((N80:S80),5),0)</f>
        <v>0</v>
      </c>
      <c r="N80" s="16">
        <f>IF((Z80&gt;0),Z80,999)</f>
        <v>999</v>
      </c>
      <c r="O80" s="16">
        <f>IF((AB80&gt;0),AB80,999)</f>
        <v>999</v>
      </c>
      <c r="P80" s="16">
        <f>IF((AD80&gt;0),AD80,999)</f>
        <v>999</v>
      </c>
      <c r="Q80" s="16">
        <f>IF((AF80&gt;0),AF80,999)</f>
        <v>38.39</v>
      </c>
      <c r="R80" s="16">
        <f>IF((AH80&gt;0),AH80,999)</f>
        <v>999</v>
      </c>
      <c r="S80" s="16">
        <f>IF((AJ80&gt;0),AJ80,999)</f>
        <v>999</v>
      </c>
      <c r="T80" s="24">
        <f>AA80</f>
        <v>0</v>
      </c>
      <c r="U80" s="24">
        <f>AC80</f>
        <v>0</v>
      </c>
      <c r="V80" s="24">
        <f>AE80</f>
        <v>0</v>
      </c>
      <c r="W80" s="24">
        <f>AG80</f>
        <v>2</v>
      </c>
      <c r="X80" s="24">
        <f>AI80</f>
        <v>0</v>
      </c>
      <c r="Y80" s="45">
        <f>AK80</f>
        <v>0</v>
      </c>
      <c r="Z80" s="60"/>
      <c r="AA80" s="67"/>
      <c r="AB80" s="25"/>
      <c r="AC80" s="63"/>
      <c r="AD80" s="27"/>
      <c r="AE80" s="28"/>
      <c r="AF80" s="25">
        <f>VLOOKUP(B80,'[4]Vysledky_Dvojboj'!$O$4:$Q$46,2,FALSE)</f>
        <v>38.39</v>
      </c>
      <c r="AG80" s="26">
        <f>VLOOKUP(B80,'[4]Vysledky_Dvojboj'!$O$4:$Q$46,3,FALSE)</f>
        <v>2</v>
      </c>
      <c r="AH80" s="27"/>
      <c r="AI80" s="28"/>
      <c r="AJ80" s="25"/>
      <c r="AK80" s="63"/>
    </row>
    <row r="81" spans="1:37" ht="15.75">
      <c r="A81" s="21">
        <f>RANK(D81,$D$5:$D$166)</f>
        <v>77</v>
      </c>
      <c r="B81" s="9" t="s">
        <v>44</v>
      </c>
      <c r="C81" s="58" t="s">
        <v>28</v>
      </c>
      <c r="D81" s="53">
        <f>(150-G81)/1000+F81</f>
        <v>2.10969</v>
      </c>
      <c r="E81" s="21">
        <f>A81</f>
        <v>77</v>
      </c>
      <c r="F81" s="42">
        <f>LARGE((T81:Y81),1)+LARGE((T81:Y81),2)+LARGE((T81:Y81),3)+LARGE((T81:Y81),4)</f>
        <v>2</v>
      </c>
      <c r="G81" s="43">
        <f>SUM(H81:K81)</f>
        <v>40.31</v>
      </c>
      <c r="H81" s="16">
        <f>MIN(N81:S81)</f>
        <v>40.31</v>
      </c>
      <c r="I81" s="16">
        <f>IF(COUNTIF(N81:S81,"=999")&lt;5,SMALL((N81:S81),2),0)</f>
        <v>0</v>
      </c>
      <c r="J81" s="16">
        <f>IF(COUNTIF(N81:S81,"=999")&lt;4,SMALL((N81:S81),3),0)</f>
        <v>0</v>
      </c>
      <c r="K81" s="16">
        <f>IF(COUNTIF(N81:S81,"=999")&lt;3,SMALL((N81:S81),4),0)</f>
        <v>0</v>
      </c>
      <c r="L81" s="16">
        <f>IF(COUNTIF(N81:S81,"=999")&lt;2,SMALL((N81:S81),5),0)</f>
        <v>0</v>
      </c>
      <c r="M81" s="16">
        <f>IF(COUNTIF(N81:S81,"=999")&lt;1,SMALL((N81:S81),5),0)</f>
        <v>0</v>
      </c>
      <c r="N81" s="16">
        <f>IF((Z81&gt;0),Z81,999)</f>
        <v>40.31</v>
      </c>
      <c r="O81" s="16">
        <f>IF((AB81&gt;0),AB81,999)</f>
        <v>999</v>
      </c>
      <c r="P81" s="16">
        <f>IF((AD81&gt;0),AD81,999)</f>
        <v>999</v>
      </c>
      <c r="Q81" s="16">
        <f>IF((AF81&gt;0),AF81,999)</f>
        <v>999</v>
      </c>
      <c r="R81" s="16">
        <f>IF((AH81&gt;0),AH81,999)</f>
        <v>999</v>
      </c>
      <c r="S81" s="16">
        <f>IF((AJ81&gt;0),AJ81,999)</f>
        <v>999</v>
      </c>
      <c r="T81" s="24">
        <f>AA81</f>
        <v>2</v>
      </c>
      <c r="U81" s="24">
        <f>AC81</f>
        <v>0</v>
      </c>
      <c r="V81" s="24">
        <f>AE81</f>
        <v>0</v>
      </c>
      <c r="W81" s="24">
        <f>AG81</f>
        <v>0</v>
      </c>
      <c r="X81" s="24">
        <f>AI81</f>
        <v>0</v>
      </c>
      <c r="Y81" s="45">
        <f>AK81</f>
        <v>0</v>
      </c>
      <c r="Z81" s="60">
        <f>VLOOKUP(B81,'[1]dvojboj'!$C$6:$H$39,5,FALSE)</f>
        <v>40.31</v>
      </c>
      <c r="AA81" s="67">
        <f>VLOOKUP(B81,'[1]dvojboj'!$C$6:$H$39,6,FALSE)</f>
        <v>2</v>
      </c>
      <c r="AB81" s="25"/>
      <c r="AC81" s="63"/>
      <c r="AD81" s="27"/>
      <c r="AE81" s="28"/>
      <c r="AF81" s="25"/>
      <c r="AG81" s="26"/>
      <c r="AH81" s="27"/>
      <c r="AI81" s="28"/>
      <c r="AJ81" s="25"/>
      <c r="AK81" s="63"/>
    </row>
    <row r="82" spans="1:37" ht="15.75">
      <c r="A82" s="21">
        <f>RANK(D82,$D$5:$D$166)</f>
        <v>78</v>
      </c>
      <c r="B82" s="9" t="s">
        <v>136</v>
      </c>
      <c r="C82" s="58" t="s">
        <v>135</v>
      </c>
      <c r="D82" s="53">
        <f>(150-G82)/1000+F82</f>
        <v>2.07771</v>
      </c>
      <c r="E82" s="21">
        <f>A82</f>
        <v>78</v>
      </c>
      <c r="F82" s="42">
        <f>LARGE((T82:Y82),1)+LARGE((T82:Y82),2)+LARGE((T82:Y82),3)+LARGE((T82:Y82),4)</f>
        <v>2</v>
      </c>
      <c r="G82" s="43">
        <f>SUM(H82:K82)</f>
        <v>72.28999999999999</v>
      </c>
      <c r="H82" s="16">
        <f>MIN(N82:S82)</f>
        <v>34.67</v>
      </c>
      <c r="I82" s="16">
        <f>IF(COUNTIF(N82:S82,"=999")&lt;5,SMALL((N82:S82),2),0)</f>
        <v>37.62</v>
      </c>
      <c r="J82" s="16">
        <f>IF(COUNTIF(N82:S82,"=999")&lt;4,SMALL((N82:S82),3),0)</f>
        <v>0</v>
      </c>
      <c r="K82" s="16">
        <f>IF(COUNTIF(N82:S82,"=999")&lt;3,SMALL((N82:S82),4),0)</f>
        <v>0</v>
      </c>
      <c r="L82" s="16">
        <f>IF(COUNTIF(N82:S82,"=999")&lt;2,SMALL((N82:S82),5),0)</f>
        <v>0</v>
      </c>
      <c r="M82" s="16">
        <f>IF(COUNTIF(N82:S82,"=999")&lt;1,SMALL((N82:S82),5),0)</f>
        <v>0</v>
      </c>
      <c r="N82" s="16">
        <f>IF((Z82&gt;0),Z82,999)</f>
        <v>999</v>
      </c>
      <c r="O82" s="16">
        <f>IF((AB82&gt;0),AB82,999)</f>
        <v>999</v>
      </c>
      <c r="P82" s="16">
        <f>IF((AD82&gt;0),AD82,999)</f>
        <v>999</v>
      </c>
      <c r="Q82" s="16">
        <f>IF((AF82&gt;0),AF82,999)</f>
        <v>999</v>
      </c>
      <c r="R82" s="16">
        <f>IF((AH82&gt;0),AH82,999)</f>
        <v>37.62</v>
      </c>
      <c r="S82" s="16">
        <f>IF((AJ82&gt;0),AJ82,999)</f>
        <v>34.67</v>
      </c>
      <c r="T82" s="24">
        <f>AA82</f>
        <v>0</v>
      </c>
      <c r="U82" s="24">
        <f>AC82</f>
        <v>0</v>
      </c>
      <c r="V82" s="24">
        <f>AE82</f>
        <v>0</v>
      </c>
      <c r="W82" s="24">
        <f>AG82</f>
        <v>0</v>
      </c>
      <c r="X82" s="24">
        <f>AI82</f>
        <v>0</v>
      </c>
      <c r="Y82" s="45">
        <f>AK82</f>
        <v>2</v>
      </c>
      <c r="Z82" s="60"/>
      <c r="AA82" s="67"/>
      <c r="AB82" s="25"/>
      <c r="AC82" s="63"/>
      <c r="AD82" s="27"/>
      <c r="AE82" s="28"/>
      <c r="AF82" s="25"/>
      <c r="AG82" s="26"/>
      <c r="AH82" s="27">
        <f>VLOOKUP(B82,'[5]Dvojboj tisk'!$B$9:$P$62,15,FALSE)</f>
        <v>37.62</v>
      </c>
      <c r="AI82" s="28">
        <f>VLOOKUP(B82,'[5]Dvojboj tisk'!$B$9:$R$62,17,FALSE)</f>
        <v>0</v>
      </c>
      <c r="AJ82" s="25">
        <f>VLOOKUP(B82,'[6]List1'!$B$2:$F$75,5,FALSE)</f>
        <v>34.67</v>
      </c>
      <c r="AK82" s="63">
        <f>VLOOKUP(B82,'[6]List1'!$B$2:$G$75,6,FALSE)</f>
        <v>2</v>
      </c>
    </row>
    <row r="83" spans="1:37" ht="15.75">
      <c r="A83" s="21">
        <f>RANK(D83,$D$5:$D$166)</f>
        <v>79</v>
      </c>
      <c r="B83" s="9" t="s">
        <v>68</v>
      </c>
      <c r="C83" s="58" t="s">
        <v>72</v>
      </c>
      <c r="D83" s="53">
        <f>(150-G83)/1000+F83</f>
        <v>2.07379</v>
      </c>
      <c r="E83" s="21">
        <f>A83</f>
        <v>79</v>
      </c>
      <c r="F83" s="42">
        <f>LARGE((T83:Y83),1)+LARGE((T83:Y83),2)+LARGE((T83:Y83),3)+LARGE((T83:Y83),4)</f>
        <v>2</v>
      </c>
      <c r="G83" s="43">
        <f>SUM(H83:K83)</f>
        <v>76.21000000000001</v>
      </c>
      <c r="H83" s="16">
        <f>MIN(N83:S83)</f>
        <v>37.34</v>
      </c>
      <c r="I83" s="16">
        <f>IF(COUNTIF(N83:S83,"=999")&lt;5,SMALL((N83:S83),2),0)</f>
        <v>38.870000000000005</v>
      </c>
      <c r="J83" s="16">
        <f>IF(COUNTIF(N83:S83,"=999")&lt;4,SMALL((N83:S83),3),0)</f>
        <v>0</v>
      </c>
      <c r="K83" s="16">
        <f>IF(COUNTIF(N83:S83,"=999")&lt;3,SMALL((N83:S83),4),0)</f>
        <v>0</v>
      </c>
      <c r="L83" s="16">
        <f>IF(COUNTIF(N83:S83,"=999")&lt;2,SMALL((N83:S83),5),0)</f>
        <v>0</v>
      </c>
      <c r="M83" s="16">
        <f>IF(COUNTIF(N83:S83,"=999")&lt;1,SMALL((N83:S83),5),0)</f>
        <v>0</v>
      </c>
      <c r="N83" s="16">
        <f>IF((Z83&gt;0),Z83,999)</f>
        <v>999</v>
      </c>
      <c r="O83" s="16">
        <f>IF((AB83&gt;0),AB83,999)</f>
        <v>999</v>
      </c>
      <c r="P83" s="16">
        <f>IF((AD83&gt;0),AD83,999)</f>
        <v>38.870000000000005</v>
      </c>
      <c r="Q83" s="16">
        <f>IF((AF83&gt;0),AF83,999)</f>
        <v>999</v>
      </c>
      <c r="R83" s="16">
        <f>IF((AH83&gt;0),AH83,999)</f>
        <v>999</v>
      </c>
      <c r="S83" s="16">
        <f>IF((AJ83&gt;0),AJ83,999)</f>
        <v>37.34</v>
      </c>
      <c r="T83" s="24">
        <f>AA83</f>
        <v>0</v>
      </c>
      <c r="U83" s="24">
        <f>AC83</f>
        <v>0</v>
      </c>
      <c r="V83" s="24">
        <f>AE83</f>
        <v>2</v>
      </c>
      <c r="W83" s="24">
        <f>AG83</f>
        <v>0</v>
      </c>
      <c r="X83" s="24">
        <f>AI83</f>
        <v>0</v>
      </c>
      <c r="Y83" s="45">
        <f>AK83</f>
        <v>0</v>
      </c>
      <c r="Z83" s="60"/>
      <c r="AA83" s="67"/>
      <c r="AB83" s="25"/>
      <c r="AC83" s="63"/>
      <c r="AD83" s="27">
        <f>VLOOKUP(B83,'[3]Dvojboj'!$J$3:$K$55,2,FALSE)</f>
        <v>38.870000000000005</v>
      </c>
      <c r="AE83" s="28">
        <f>VLOOKUP(B83,'[3]Dvojboj'!$J$3:$L$55,3,FALSE)</f>
        <v>2</v>
      </c>
      <c r="AF83" s="25"/>
      <c r="AG83" s="26"/>
      <c r="AH83" s="27"/>
      <c r="AI83" s="28"/>
      <c r="AJ83" s="25">
        <f>VLOOKUP(B83,'[6]List1'!$B$2:$F$75,5,FALSE)</f>
        <v>37.34</v>
      </c>
      <c r="AK83" s="63">
        <f>VLOOKUP(B83,'[6]List1'!$B$2:$G$75,6,FALSE)</f>
        <v>0</v>
      </c>
    </row>
    <row r="84" spans="1:37" ht="15.75">
      <c r="A84" s="21">
        <f>RANK(D84,$D$5:$D$166)</f>
        <v>80</v>
      </c>
      <c r="B84" s="9" t="s">
        <v>193</v>
      </c>
      <c r="C84" s="58" t="s">
        <v>72</v>
      </c>
      <c r="D84" s="53">
        <f>(150-G84)/1000+F84</f>
        <v>1.11531</v>
      </c>
      <c r="E84" s="21">
        <f>A84</f>
        <v>80</v>
      </c>
      <c r="F84" s="42">
        <f>LARGE((T84:Y84),1)+LARGE((T84:Y84),2)+LARGE((T84:Y84),3)+LARGE((T84:Y84),4)</f>
        <v>1</v>
      </c>
      <c r="G84" s="43">
        <f>SUM(H84:K84)</f>
        <v>34.69</v>
      </c>
      <c r="H84" s="16">
        <f>MIN(N84:S84)</f>
        <v>34.69</v>
      </c>
      <c r="I84" s="16">
        <f>IF(COUNTIF(N84:S84,"=999")&lt;5,SMALL((N84:S84),2),0)</f>
        <v>0</v>
      </c>
      <c r="J84" s="16">
        <f>IF(COUNTIF(N84:S84,"=999")&lt;4,SMALL((N84:S84),3),0)</f>
        <v>0</v>
      </c>
      <c r="K84" s="16">
        <f>IF(COUNTIF(N84:S84,"=999")&lt;3,SMALL((N84:S84),4),0)</f>
        <v>0</v>
      </c>
      <c r="L84" s="16">
        <f>IF(COUNTIF(N84:S84,"=999")&lt;2,SMALL((N84:S84),5),0)</f>
        <v>0</v>
      </c>
      <c r="M84" s="16">
        <f>IF(COUNTIF(N84:S84,"=999")&lt;1,SMALL((N84:S84),5),0)</f>
        <v>0</v>
      </c>
      <c r="N84" s="16">
        <f>IF((Z84&gt;0),Z84,999)</f>
        <v>999</v>
      </c>
      <c r="O84" s="16">
        <f>IF((AB84&gt;0),AB84,999)</f>
        <v>999</v>
      </c>
      <c r="P84" s="16">
        <f>IF((AD84&gt;0),AD84,999)</f>
        <v>999</v>
      </c>
      <c r="Q84" s="16">
        <f>IF((AF84&gt;0),AF84,999)</f>
        <v>999</v>
      </c>
      <c r="R84" s="16">
        <f>IF((AH84&gt;0),AH84,999)</f>
        <v>999</v>
      </c>
      <c r="S84" s="16">
        <f>IF((AJ84&gt;0),AJ84,999)</f>
        <v>34.69</v>
      </c>
      <c r="T84" s="24">
        <f>AA84</f>
        <v>0</v>
      </c>
      <c r="U84" s="24">
        <f>AC84</f>
        <v>0</v>
      </c>
      <c r="V84" s="24">
        <f>AE84</f>
        <v>0</v>
      </c>
      <c r="W84" s="24">
        <f>AG84</f>
        <v>0</v>
      </c>
      <c r="X84" s="24">
        <f>AI84</f>
        <v>0</v>
      </c>
      <c r="Y84" s="45">
        <f>AK84</f>
        <v>1</v>
      </c>
      <c r="Z84" s="60"/>
      <c r="AA84" s="67"/>
      <c r="AB84" s="25"/>
      <c r="AC84" s="63"/>
      <c r="AD84" s="27"/>
      <c r="AE84" s="28"/>
      <c r="AF84" s="25"/>
      <c r="AG84" s="26"/>
      <c r="AH84" s="27"/>
      <c r="AI84" s="28"/>
      <c r="AJ84" s="25">
        <f>VLOOKUP(B84,'[6]List1'!$B$2:$F$75,5,FALSE)</f>
        <v>34.69</v>
      </c>
      <c r="AK84" s="63">
        <f>VLOOKUP(B84,'[6]List1'!$B$2:$G$75,6,FALSE)</f>
        <v>1</v>
      </c>
    </row>
    <row r="85" spans="1:37" ht="15.75">
      <c r="A85" s="21">
        <f>RANK(D85,$D$5:$D$166)</f>
        <v>81</v>
      </c>
      <c r="B85" s="9" t="s">
        <v>169</v>
      </c>
      <c r="C85" s="1" t="s">
        <v>9</v>
      </c>
      <c r="D85" s="23">
        <f>(150-G85)/1000+F85</f>
        <v>1.11001</v>
      </c>
      <c r="E85" s="21">
        <f>A85</f>
        <v>81</v>
      </c>
      <c r="F85" s="42">
        <f>LARGE((T85:Y85),1)+LARGE((T85:Y85),2)+LARGE((T85:Y85),3)+LARGE((T85:Y85),4)</f>
        <v>1</v>
      </c>
      <c r="G85" s="43">
        <f>SUM(H85:K85)</f>
        <v>39.99</v>
      </c>
      <c r="H85" s="16">
        <f>MIN(N85:S85)</f>
        <v>39.99</v>
      </c>
      <c r="I85" s="16">
        <f>IF(COUNTIF(N85:S85,"=999")&lt;5,SMALL((N85:S85),2),0)</f>
        <v>0</v>
      </c>
      <c r="J85" s="16">
        <f>IF(COUNTIF(N85:S85,"=999")&lt;4,SMALL((N85:S85),3),0)</f>
        <v>0</v>
      </c>
      <c r="K85" s="16">
        <f>IF(COUNTIF(N85:S85,"=999")&lt;3,SMALL((N85:S85),4),0)</f>
        <v>0</v>
      </c>
      <c r="L85" s="16">
        <f>IF(COUNTIF(N85:S85,"=999")&lt;2,SMALL((N85:S85),5),0)</f>
        <v>0</v>
      </c>
      <c r="M85" s="16">
        <f>IF(COUNTIF(N85:S85,"=999")&lt;1,SMALL((N85:S85),5),0)</f>
        <v>0</v>
      </c>
      <c r="N85" s="16">
        <f>IF((Z85&gt;0),Z85,999)</f>
        <v>999</v>
      </c>
      <c r="O85" s="16">
        <f>IF((AB85&gt;0),AB85,999)</f>
        <v>999</v>
      </c>
      <c r="P85" s="16">
        <f>IF((AD85&gt;0),AD85,999)</f>
        <v>999</v>
      </c>
      <c r="Q85" s="16">
        <f>IF((AF85&gt;0),AF85,999)</f>
        <v>39.99</v>
      </c>
      <c r="R85" s="16">
        <f>IF((AH85&gt;0),AH85,999)</f>
        <v>999</v>
      </c>
      <c r="S85" s="16">
        <f>IF((AJ85&gt;0),AJ85,999)</f>
        <v>999</v>
      </c>
      <c r="T85" s="24">
        <f>AA85</f>
        <v>0</v>
      </c>
      <c r="U85" s="24">
        <f>AC85</f>
        <v>0</v>
      </c>
      <c r="V85" s="24">
        <f>AE85</f>
        <v>0</v>
      </c>
      <c r="W85" s="24">
        <f>AG85</f>
        <v>1</v>
      </c>
      <c r="X85" s="24">
        <f>AI85</f>
        <v>0</v>
      </c>
      <c r="Y85" s="45">
        <f>AK85</f>
        <v>0</v>
      </c>
      <c r="Z85" s="60"/>
      <c r="AA85" s="67"/>
      <c r="AB85" s="25"/>
      <c r="AC85" s="63"/>
      <c r="AD85" s="27"/>
      <c r="AE85" s="28"/>
      <c r="AF85" s="25">
        <f>VLOOKUP(B85,'[4]Vysledky_Dvojboj'!$O$4:$Q$46,2,FALSE)</f>
        <v>39.99</v>
      </c>
      <c r="AG85" s="26">
        <f>VLOOKUP(B85,'[4]Vysledky_Dvojboj'!$O$4:$Q$46,3,FALSE)</f>
        <v>1</v>
      </c>
      <c r="AH85" s="27"/>
      <c r="AI85" s="28"/>
      <c r="AJ85" s="25"/>
      <c r="AK85" s="63"/>
    </row>
    <row r="86" spans="1:37" ht="15.75">
      <c r="A86" s="21">
        <f>RANK(D86,$D$5:$D$166)</f>
        <v>82</v>
      </c>
      <c r="B86" s="9" t="s">
        <v>154</v>
      </c>
      <c r="C86" s="58" t="s">
        <v>72</v>
      </c>
      <c r="D86" s="53">
        <f>(150-G86)/1000+F86</f>
        <v>1.07041</v>
      </c>
      <c r="E86" s="21">
        <f>A86</f>
        <v>82</v>
      </c>
      <c r="F86" s="42">
        <f>LARGE((T86:Y86),1)+LARGE((T86:Y86),2)+LARGE((T86:Y86),3)+LARGE((T86:Y86),4)</f>
        <v>1</v>
      </c>
      <c r="G86" s="43">
        <f>SUM(H86:K86)</f>
        <v>79.59</v>
      </c>
      <c r="H86" s="16">
        <f>MIN(N86:S86)</f>
        <v>38.879999999999995</v>
      </c>
      <c r="I86" s="16">
        <f>IF(COUNTIF(N86:S86,"=999")&lt;5,SMALL((N86:S86),2),0)</f>
        <v>40.71</v>
      </c>
      <c r="J86" s="16">
        <f>IF(COUNTIF(N86:S86,"=999")&lt;4,SMALL((N86:S86),3),0)</f>
        <v>0</v>
      </c>
      <c r="K86" s="16">
        <f>IF(COUNTIF(N86:S86,"=999")&lt;3,SMALL((N86:S86),4),0)</f>
        <v>0</v>
      </c>
      <c r="L86" s="16">
        <f>IF(COUNTIF(N86:S86,"=999")&lt;2,SMALL((N86:S86),5),0)</f>
        <v>0</v>
      </c>
      <c r="M86" s="16">
        <f>IF(COUNTIF(N86:S86,"=999")&lt;1,SMALL((N86:S86),5),0)</f>
        <v>0</v>
      </c>
      <c r="N86" s="16">
        <f>IF((Z86&gt;0),Z86,999)</f>
        <v>999</v>
      </c>
      <c r="O86" s="16">
        <f>IF((AB86&gt;0),AB86,999)</f>
        <v>40.71</v>
      </c>
      <c r="P86" s="16">
        <f>IF((AD86&gt;0),AD86,999)</f>
        <v>38.879999999999995</v>
      </c>
      <c r="Q86" s="16">
        <f>IF((AF86&gt;0),AF86,999)</f>
        <v>999</v>
      </c>
      <c r="R86" s="16">
        <f>IF((AH86&gt;0),AH86,999)</f>
        <v>999</v>
      </c>
      <c r="S86" s="16">
        <f>IF((AJ86&gt;0),AJ86,999)</f>
        <v>999</v>
      </c>
      <c r="T86" s="24">
        <f>AA86</f>
        <v>0</v>
      </c>
      <c r="U86" s="24">
        <f>AC86</f>
        <v>0</v>
      </c>
      <c r="V86" s="24">
        <f>AE86</f>
        <v>1</v>
      </c>
      <c r="W86" s="24">
        <f>AG86</f>
        <v>0</v>
      </c>
      <c r="X86" s="24">
        <f>AI86</f>
        <v>0</v>
      </c>
      <c r="Y86" s="45">
        <f>AK86</f>
        <v>0</v>
      </c>
      <c r="Z86" s="60"/>
      <c r="AA86" s="67"/>
      <c r="AB86" s="25">
        <f>VLOOKUP(B86,'[2]Sheet1'!$P$24:$R$87,3,FALSE)</f>
        <v>40.71</v>
      </c>
      <c r="AC86" s="63">
        <f>VLOOKUP(B86,'[2]Sheet1'!$P$24:$R$87,2,FALSE)</f>
        <v>0</v>
      </c>
      <c r="AD86" s="27">
        <f>VLOOKUP(B86,'[3]Dvojboj'!$J$3:$K$55,2,FALSE)</f>
        <v>38.879999999999995</v>
      </c>
      <c r="AE86" s="28">
        <f>VLOOKUP(B86,'[3]Dvojboj'!$J$3:$L$55,3,FALSE)</f>
        <v>1</v>
      </c>
      <c r="AF86" s="25"/>
      <c r="AG86" s="26"/>
      <c r="AH86" s="27"/>
      <c r="AI86" s="28"/>
      <c r="AJ86" s="25"/>
      <c r="AK86" s="63"/>
    </row>
    <row r="87" spans="1:37" ht="15.75">
      <c r="A87" s="21">
        <f>RANK(D87,$D$5:$D$166)</f>
        <v>83</v>
      </c>
      <c r="B87" s="9" t="s">
        <v>137</v>
      </c>
      <c r="C87" s="58" t="s">
        <v>59</v>
      </c>
      <c r="D87" s="53">
        <f>(150-G87)/1000+F87</f>
        <v>1.02221</v>
      </c>
      <c r="E87" s="21">
        <f>A87</f>
        <v>83</v>
      </c>
      <c r="F87" s="42">
        <f>LARGE((T87:Y87),1)+LARGE((T87:Y87),2)+LARGE((T87:Y87),3)+LARGE((T87:Y87),4)</f>
        <v>1</v>
      </c>
      <c r="G87" s="43">
        <f>SUM(H87:K87)</f>
        <v>127.78999999999999</v>
      </c>
      <c r="H87" s="16">
        <f>MIN(N87:S87)</f>
        <v>41.19</v>
      </c>
      <c r="I87" s="16">
        <f>IF(COUNTIF(N87:S87,"=999")&lt;5,SMALL((N87:S87),2),0)</f>
        <v>42.95</v>
      </c>
      <c r="J87" s="16">
        <f>IF(COUNTIF(N87:S87,"=999")&lt;4,SMALL((N87:S87),3),0)</f>
        <v>43.65</v>
      </c>
      <c r="K87" s="16">
        <f>IF(COUNTIF(N87:S87,"=999")&lt;3,SMALL((N87:S87),4),0)</f>
        <v>0</v>
      </c>
      <c r="L87" s="16">
        <f>IF(COUNTIF(N87:S87,"=999")&lt;2,SMALL((N87:S87),5),0)</f>
        <v>0</v>
      </c>
      <c r="M87" s="16">
        <f>IF(COUNTIF(N87:S87,"=999")&lt;1,SMALL((N87:S87),5),0)</f>
        <v>0</v>
      </c>
      <c r="N87" s="16">
        <f>IF((Z87&gt;0),Z87,999)</f>
        <v>42.95</v>
      </c>
      <c r="O87" s="16">
        <f>IF((AB87&gt;0),AB87,999)</f>
        <v>999</v>
      </c>
      <c r="P87" s="16">
        <f>IF((AD87&gt;0),AD87,999)</f>
        <v>43.65</v>
      </c>
      <c r="Q87" s="16">
        <f>IF((AF87&gt;0),AF87,999)</f>
        <v>999</v>
      </c>
      <c r="R87" s="16">
        <f>IF((AH87&gt;0),AH87,999)</f>
        <v>999</v>
      </c>
      <c r="S87" s="16">
        <f>IF((AJ87&gt;0),AJ87,999)</f>
        <v>41.19</v>
      </c>
      <c r="T87" s="24">
        <f>AA87</f>
        <v>1</v>
      </c>
      <c r="U87" s="24">
        <f>AC87</f>
        <v>0</v>
      </c>
      <c r="V87" s="24">
        <f>AE87</f>
        <v>0</v>
      </c>
      <c r="W87" s="24">
        <f>AG87</f>
        <v>0</v>
      </c>
      <c r="X87" s="24">
        <f>AI87</f>
        <v>0</v>
      </c>
      <c r="Y87" s="45">
        <f>AK87</f>
        <v>0</v>
      </c>
      <c r="Z87" s="60">
        <f>VLOOKUP(B87,'[1]dvojboj'!$C$6:$H$39,5,FALSE)</f>
        <v>42.95</v>
      </c>
      <c r="AA87" s="67">
        <f>VLOOKUP(B87,'[1]dvojboj'!$C$6:$H$39,6,FALSE)</f>
        <v>1</v>
      </c>
      <c r="AB87" s="25"/>
      <c r="AC87" s="63"/>
      <c r="AD87" s="27">
        <f>VLOOKUP(B87,'[3]Dvojboj'!$J$3:$K$55,2,FALSE)</f>
        <v>43.65</v>
      </c>
      <c r="AE87" s="28">
        <f>VLOOKUP(B87,'[3]Dvojboj'!$J$3:$L$55,3,FALSE)</f>
        <v>0</v>
      </c>
      <c r="AF87" s="25"/>
      <c r="AG87" s="26"/>
      <c r="AH87" s="27"/>
      <c r="AI87" s="28"/>
      <c r="AJ87" s="25">
        <f>VLOOKUP(B87,'[6]List1'!$B$2:$F$75,5,FALSE)</f>
        <v>41.19</v>
      </c>
      <c r="AK87" s="63">
        <f>VLOOKUP(B87,'[6]List1'!$B$2:$G$75,6,FALSE)</f>
        <v>0</v>
      </c>
    </row>
    <row r="88" spans="1:37" ht="15.75">
      <c r="A88" s="21">
        <f>RANK(D88,$D$5:$D$166)</f>
        <v>84</v>
      </c>
      <c r="B88" s="59" t="s">
        <v>194</v>
      </c>
      <c r="C88" s="58" t="s">
        <v>14</v>
      </c>
      <c r="D88" s="23">
        <f>(150-G88)/1000+F88</f>
        <v>0.11515</v>
      </c>
      <c r="E88" s="21">
        <f>A88</f>
        <v>84</v>
      </c>
      <c r="F88" s="42">
        <f>LARGE((T88:Y88),1)+LARGE((T88:Y88),2)+LARGE((T88:Y88),3)+LARGE((T88:Y88),4)</f>
        <v>0</v>
      </c>
      <c r="G88" s="43">
        <f>SUM(H88:K88)</f>
        <v>34.85</v>
      </c>
      <c r="H88" s="16">
        <f>MIN(N88:S88)</f>
        <v>34.85</v>
      </c>
      <c r="I88" s="16">
        <f>IF(COUNTIF(N88:S88,"=999")&lt;5,SMALL((N88:S88),2),0)</f>
        <v>0</v>
      </c>
      <c r="J88" s="16">
        <f>IF(COUNTIF(N88:S88,"=999")&lt;4,SMALL((N88:S88),3),0)</f>
        <v>0</v>
      </c>
      <c r="K88" s="16">
        <f>IF(COUNTIF(N88:S88,"=999")&lt;3,SMALL((N88:S88),4),0)</f>
        <v>0</v>
      </c>
      <c r="L88" s="16">
        <f>IF(COUNTIF(N88:S88,"=999")&lt;2,SMALL((N88:S88),5),0)</f>
        <v>0</v>
      </c>
      <c r="M88" s="16">
        <f>IF(COUNTIF(N88:S88,"=999")&lt;1,SMALL((N88:S88),5),0)</f>
        <v>0</v>
      </c>
      <c r="N88" s="16">
        <f>IF((Z88&gt;0),Z88,999)</f>
        <v>999</v>
      </c>
      <c r="O88" s="16">
        <f>IF((AB88&gt;0),AB88,999)</f>
        <v>999</v>
      </c>
      <c r="P88" s="16">
        <f>IF((AD88&gt;0),AD88,999)</f>
        <v>999</v>
      </c>
      <c r="Q88" s="16">
        <f>IF((AF88&gt;0),AF88,999)</f>
        <v>999</v>
      </c>
      <c r="R88" s="16">
        <f>IF((AH88&gt;0),AH88,999)</f>
        <v>999</v>
      </c>
      <c r="S88" s="16">
        <f>IF((AJ88&gt;0),AJ88,999)</f>
        <v>34.85</v>
      </c>
      <c r="T88" s="24">
        <f>AA88</f>
        <v>0</v>
      </c>
      <c r="U88" s="24">
        <f>AC88</f>
        <v>0</v>
      </c>
      <c r="V88" s="24">
        <f>AE88</f>
        <v>0</v>
      </c>
      <c r="W88" s="24">
        <f>AG88</f>
        <v>0</v>
      </c>
      <c r="X88" s="24">
        <f>AI88</f>
        <v>0</v>
      </c>
      <c r="Y88" s="45">
        <f>AK88</f>
        <v>0</v>
      </c>
      <c r="Z88" s="60"/>
      <c r="AA88" s="67"/>
      <c r="AB88" s="25"/>
      <c r="AC88" s="63"/>
      <c r="AD88" s="27"/>
      <c r="AE88" s="28"/>
      <c r="AF88" s="25"/>
      <c r="AG88" s="26"/>
      <c r="AH88" s="27"/>
      <c r="AI88" s="28"/>
      <c r="AJ88" s="25">
        <f>VLOOKUP(B88,'[6]List1'!$B$2:$F$75,5,FALSE)</f>
        <v>34.85</v>
      </c>
      <c r="AK88" s="63">
        <f>VLOOKUP(B88,'[6]List1'!$B$2:$G$75,6,FALSE)</f>
        <v>0</v>
      </c>
    </row>
    <row r="89" spans="1:37" ht="15.75">
      <c r="A89" s="21">
        <f>RANK(D89,$D$5:$D$166)</f>
        <v>85</v>
      </c>
      <c r="B89" s="9" t="s">
        <v>195</v>
      </c>
      <c r="C89" s="58" t="s">
        <v>26</v>
      </c>
      <c r="D89" s="53">
        <f>(150-G89)/1000+F89</f>
        <v>0.11468</v>
      </c>
      <c r="E89" s="21">
        <f>A89</f>
        <v>85</v>
      </c>
      <c r="F89" s="42">
        <f>LARGE((T89:Y89),1)+LARGE((T89:Y89),2)+LARGE((T89:Y89),3)+LARGE((T89:Y89),4)</f>
        <v>0</v>
      </c>
      <c r="G89" s="43">
        <f>SUM(H89:K89)</f>
        <v>35.32</v>
      </c>
      <c r="H89" s="16">
        <f>MIN(N89:S89)</f>
        <v>35.32</v>
      </c>
      <c r="I89" s="16">
        <f>IF(COUNTIF(N89:S89,"=999")&lt;5,SMALL((N89:S89),2),0)</f>
        <v>0</v>
      </c>
      <c r="J89" s="16">
        <f>IF(COUNTIF(N89:S89,"=999")&lt;4,SMALL((N89:S89),3),0)</f>
        <v>0</v>
      </c>
      <c r="K89" s="16">
        <f>IF(COUNTIF(N89:S89,"=999")&lt;3,SMALL((N89:S89),4),0)</f>
        <v>0</v>
      </c>
      <c r="L89" s="16">
        <f>IF(COUNTIF(N89:S89,"=999")&lt;2,SMALL((N89:S89),5),0)</f>
        <v>0</v>
      </c>
      <c r="M89" s="16">
        <f>IF(COUNTIF(N89:S89,"=999")&lt;1,SMALL((N89:S89),5),0)</f>
        <v>0</v>
      </c>
      <c r="N89" s="16">
        <f>IF((Z89&gt;0),Z89,999)</f>
        <v>999</v>
      </c>
      <c r="O89" s="16">
        <f>IF((AB89&gt;0),AB89,999)</f>
        <v>999</v>
      </c>
      <c r="P89" s="16">
        <f>IF((AD89&gt;0),AD89,999)</f>
        <v>999</v>
      </c>
      <c r="Q89" s="16">
        <f>IF((AF89&gt;0),AF89,999)</f>
        <v>999</v>
      </c>
      <c r="R89" s="16">
        <f>IF((AH89&gt;0),AH89,999)</f>
        <v>999</v>
      </c>
      <c r="S89" s="16">
        <f>IF((AJ89&gt;0),AJ89,999)</f>
        <v>35.32</v>
      </c>
      <c r="T89" s="24">
        <f>AA89</f>
        <v>0</v>
      </c>
      <c r="U89" s="24">
        <f>AC89</f>
        <v>0</v>
      </c>
      <c r="V89" s="24">
        <f>AE89</f>
        <v>0</v>
      </c>
      <c r="W89" s="24">
        <f>AG89</f>
        <v>0</v>
      </c>
      <c r="X89" s="24">
        <f>AI89</f>
        <v>0</v>
      </c>
      <c r="Y89" s="45">
        <f>AK89</f>
        <v>0</v>
      </c>
      <c r="Z89" s="60"/>
      <c r="AA89" s="67"/>
      <c r="AB89" s="25"/>
      <c r="AC89" s="63"/>
      <c r="AD89" s="27"/>
      <c r="AE89" s="28"/>
      <c r="AF89" s="25"/>
      <c r="AG89" s="26"/>
      <c r="AH89" s="27"/>
      <c r="AI89" s="28"/>
      <c r="AJ89" s="25">
        <f>VLOOKUP(B89,'[6]List1'!$B$2:$F$75,5,FALSE)</f>
        <v>35.32</v>
      </c>
      <c r="AK89" s="63">
        <f>VLOOKUP(B89,'[6]List1'!$B$2:$G$75,6,FALSE)</f>
        <v>0</v>
      </c>
    </row>
    <row r="90" spans="1:37" ht="15.75">
      <c r="A90" s="21">
        <f>RANK(D90,$D$5:$D$166)</f>
        <v>86</v>
      </c>
      <c r="B90" s="49" t="s">
        <v>196</v>
      </c>
      <c r="C90" s="49" t="s">
        <v>25</v>
      </c>
      <c r="D90" s="53">
        <f>(150-G90)/1000+F90</f>
        <v>0.11419</v>
      </c>
      <c r="E90" s="21">
        <f>A90</f>
        <v>86</v>
      </c>
      <c r="F90" s="42">
        <f>LARGE((T90:Y90),1)+LARGE((T90:Y90),2)+LARGE((T90:Y90),3)+LARGE((T90:Y90),4)</f>
        <v>0</v>
      </c>
      <c r="G90" s="43">
        <f>SUM(H90:K90)</f>
        <v>35.81</v>
      </c>
      <c r="H90" s="16">
        <f>MIN(N90:S90)</f>
        <v>35.81</v>
      </c>
      <c r="I90" s="16">
        <f>IF(COUNTIF(N90:S90,"=999")&lt;5,SMALL((N90:S90),2),0)</f>
        <v>0</v>
      </c>
      <c r="J90" s="16">
        <f>IF(COUNTIF(N90:S90,"=999")&lt;4,SMALL((N90:S90),3),0)</f>
        <v>0</v>
      </c>
      <c r="K90" s="16">
        <f>IF(COUNTIF(N90:S90,"=999")&lt;3,SMALL((N90:S90),4),0)</f>
        <v>0</v>
      </c>
      <c r="L90" s="16">
        <f>IF(COUNTIF(N90:S90,"=999")&lt;2,SMALL((N90:S90),5),0)</f>
        <v>0</v>
      </c>
      <c r="M90" s="16">
        <f>IF(COUNTIF(N90:S90,"=999")&lt;1,SMALL((N90:S90),5),0)</f>
        <v>0</v>
      </c>
      <c r="N90" s="16">
        <f>IF((Z90&gt;0),Z90,999)</f>
        <v>999</v>
      </c>
      <c r="O90" s="16">
        <f>IF((AB90&gt;0),AB90,999)</f>
        <v>999</v>
      </c>
      <c r="P90" s="16">
        <f>IF((AD90&gt;0),AD90,999)</f>
        <v>999</v>
      </c>
      <c r="Q90" s="16">
        <f>IF((AF90&gt;0),AF90,999)</f>
        <v>999</v>
      </c>
      <c r="R90" s="16">
        <f>IF((AH90&gt;0),AH90,999)</f>
        <v>999</v>
      </c>
      <c r="S90" s="16">
        <f>IF((AJ90&gt;0),AJ90,999)</f>
        <v>35.81</v>
      </c>
      <c r="T90" s="24">
        <f>AA90</f>
        <v>0</v>
      </c>
      <c r="U90" s="24">
        <f>AC90</f>
        <v>0</v>
      </c>
      <c r="V90" s="24">
        <f>AE90</f>
        <v>0</v>
      </c>
      <c r="W90" s="24">
        <f>AG90</f>
        <v>0</v>
      </c>
      <c r="X90" s="24">
        <f>AI90</f>
        <v>0</v>
      </c>
      <c r="Y90" s="45">
        <f>AK90</f>
        <v>0</v>
      </c>
      <c r="Z90" s="60"/>
      <c r="AA90" s="67"/>
      <c r="AB90" s="25"/>
      <c r="AC90" s="63"/>
      <c r="AD90" s="27"/>
      <c r="AE90" s="28"/>
      <c r="AF90" s="25"/>
      <c r="AG90" s="26"/>
      <c r="AH90" s="27"/>
      <c r="AI90" s="28"/>
      <c r="AJ90" s="25">
        <f>VLOOKUP(B90,'[6]List1'!$B$2:$F$75,5,FALSE)</f>
        <v>35.81</v>
      </c>
      <c r="AK90" s="63">
        <f>VLOOKUP(B90,'[6]List1'!$B$2:$G$75,6,FALSE)</f>
        <v>0</v>
      </c>
    </row>
    <row r="91" spans="1:37" ht="15.75">
      <c r="A91" s="21">
        <f>RANK(D91,$D$5:$D$166)</f>
        <v>87</v>
      </c>
      <c r="B91" s="59" t="s">
        <v>64</v>
      </c>
      <c r="C91" s="49" t="s">
        <v>72</v>
      </c>
      <c r="D91" s="23">
        <f>(150-G91)/1000+F91</f>
        <v>0.11399000000000001</v>
      </c>
      <c r="E91" s="21">
        <f>A91</f>
        <v>87</v>
      </c>
      <c r="F91" s="42">
        <f>LARGE((T91:Y91),1)+LARGE((T91:Y91),2)+LARGE((T91:Y91),3)+LARGE((T91:Y91),4)</f>
        <v>0</v>
      </c>
      <c r="G91" s="43">
        <f>SUM(H91:K91)</f>
        <v>36.01</v>
      </c>
      <c r="H91" s="16">
        <f>MIN(N91:S91)</f>
        <v>36.01</v>
      </c>
      <c r="I91" s="16">
        <f>IF(COUNTIF(N91:S91,"=999")&lt;5,SMALL((N91:S91),2),0)</f>
        <v>0</v>
      </c>
      <c r="J91" s="16">
        <f>IF(COUNTIF(N91:S91,"=999")&lt;4,SMALL((N91:S91),3),0)</f>
        <v>0</v>
      </c>
      <c r="K91" s="16">
        <f>IF(COUNTIF(N91:S91,"=999")&lt;3,SMALL((N91:S91),4),0)</f>
        <v>0</v>
      </c>
      <c r="L91" s="16">
        <f>IF(COUNTIF(N91:S91,"=999")&lt;2,SMALL((N91:S91),5),0)</f>
        <v>0</v>
      </c>
      <c r="M91" s="16">
        <f>IF(COUNTIF(N91:S91,"=999")&lt;1,SMALL((N91:S91),5),0)</f>
        <v>0</v>
      </c>
      <c r="N91" s="16">
        <f>IF((Z91&gt;0),Z91,999)</f>
        <v>999</v>
      </c>
      <c r="O91" s="16">
        <f>IF((AB91&gt;0),AB91,999)</f>
        <v>999</v>
      </c>
      <c r="P91" s="16">
        <f>IF((AD91&gt;0),AD91,999)</f>
        <v>999</v>
      </c>
      <c r="Q91" s="16">
        <f>IF((AF91&gt;0),AF91,999)</f>
        <v>999</v>
      </c>
      <c r="R91" s="16">
        <f>IF((AH91&gt;0),AH91,999)</f>
        <v>999</v>
      </c>
      <c r="S91" s="16">
        <f>IF((AJ91&gt;0),AJ91,999)</f>
        <v>36.01</v>
      </c>
      <c r="T91" s="24">
        <f>AA91</f>
        <v>0</v>
      </c>
      <c r="U91" s="24">
        <f>AC91</f>
        <v>0</v>
      </c>
      <c r="V91" s="24">
        <f>AE91</f>
        <v>0</v>
      </c>
      <c r="W91" s="24">
        <f>AG91</f>
        <v>0</v>
      </c>
      <c r="X91" s="24">
        <f>AI91</f>
        <v>0</v>
      </c>
      <c r="Y91" s="45">
        <f>AK91</f>
        <v>0</v>
      </c>
      <c r="Z91" s="60"/>
      <c r="AA91" s="67"/>
      <c r="AB91" s="25"/>
      <c r="AC91" s="63"/>
      <c r="AD91" s="27"/>
      <c r="AE91" s="28"/>
      <c r="AF91" s="25"/>
      <c r="AG91" s="26"/>
      <c r="AH91" s="27"/>
      <c r="AI91" s="28"/>
      <c r="AJ91" s="25">
        <f>VLOOKUP(B91,'[6]List1'!$B$2:$F$75,5,FALSE)</f>
        <v>36.01</v>
      </c>
      <c r="AK91" s="63">
        <f>VLOOKUP(B91,'[6]List1'!$B$2:$G$75,6,FALSE)</f>
        <v>0</v>
      </c>
    </row>
    <row r="92" spans="1:37" ht="15.75">
      <c r="A92" s="21">
        <f>RANK(D92,$D$5:$D$166)</f>
        <v>88</v>
      </c>
      <c r="B92" s="59" t="s">
        <v>197</v>
      </c>
      <c r="C92" s="1" t="s">
        <v>72</v>
      </c>
      <c r="D92" s="23">
        <f>(150-G92)/1000+F92</f>
        <v>0.11381999999999999</v>
      </c>
      <c r="E92" s="21">
        <f>A92</f>
        <v>88</v>
      </c>
      <c r="F92" s="42">
        <f>LARGE((T92:Y92),1)+LARGE((T92:Y92),2)+LARGE((T92:Y92),3)+LARGE((T92:Y92),4)</f>
        <v>0</v>
      </c>
      <c r="G92" s="43">
        <f>SUM(H92:K92)</f>
        <v>36.18</v>
      </c>
      <c r="H92" s="16">
        <f>MIN(N92:S92)</f>
        <v>36.18</v>
      </c>
      <c r="I92" s="16">
        <f>IF(COUNTIF(N92:S92,"=999")&lt;5,SMALL((N92:S92),2),0)</f>
        <v>0</v>
      </c>
      <c r="J92" s="16">
        <f>IF(COUNTIF(N92:S92,"=999")&lt;4,SMALL((N92:S92),3),0)</f>
        <v>0</v>
      </c>
      <c r="K92" s="16">
        <f>IF(COUNTIF(N92:S92,"=999")&lt;3,SMALL((N92:S92),4),0)</f>
        <v>0</v>
      </c>
      <c r="L92" s="16">
        <f>IF(COUNTIF(N92:S92,"=999")&lt;2,SMALL((N92:S92),5),0)</f>
        <v>0</v>
      </c>
      <c r="M92" s="16">
        <f>IF(COUNTIF(N92:S92,"=999")&lt;1,SMALL((N92:S92),5),0)</f>
        <v>0</v>
      </c>
      <c r="N92" s="16">
        <f>IF((Z92&gt;0),Z92,999)</f>
        <v>999</v>
      </c>
      <c r="O92" s="16">
        <f>IF((AB92&gt;0),AB92,999)</f>
        <v>999</v>
      </c>
      <c r="P92" s="16">
        <f>IF((AD92&gt;0),AD92,999)</f>
        <v>999</v>
      </c>
      <c r="Q92" s="16">
        <f>IF((AF92&gt;0),AF92,999)</f>
        <v>999</v>
      </c>
      <c r="R92" s="16">
        <f>IF((AH92&gt;0),AH92,999)</f>
        <v>999</v>
      </c>
      <c r="S92" s="16">
        <f>IF((AJ92&gt;0),AJ92,999)</f>
        <v>36.18</v>
      </c>
      <c r="T92" s="24">
        <f>AA92</f>
        <v>0</v>
      </c>
      <c r="U92" s="24">
        <f>AC92</f>
        <v>0</v>
      </c>
      <c r="V92" s="24">
        <f>AE92</f>
        <v>0</v>
      </c>
      <c r="W92" s="24">
        <f>AG92</f>
        <v>0</v>
      </c>
      <c r="X92" s="24">
        <f>AI92</f>
        <v>0</v>
      </c>
      <c r="Y92" s="45">
        <f>AK92</f>
        <v>0</v>
      </c>
      <c r="Z92" s="60"/>
      <c r="AA92" s="67"/>
      <c r="AB92" s="25"/>
      <c r="AC92" s="63"/>
      <c r="AD92" s="27"/>
      <c r="AE92" s="28"/>
      <c r="AF92" s="25"/>
      <c r="AG92" s="26"/>
      <c r="AH92" s="27"/>
      <c r="AI92" s="28"/>
      <c r="AJ92" s="25">
        <f>VLOOKUP(B92,'[6]List1'!$B$2:$F$75,5,FALSE)</f>
        <v>36.18</v>
      </c>
      <c r="AK92" s="63">
        <f>VLOOKUP(B92,'[6]List1'!$B$2:$G$75,6,FALSE)</f>
        <v>0</v>
      </c>
    </row>
    <row r="93" spans="1:37" ht="15.75">
      <c r="A93" s="21">
        <f>RANK(D93,$D$5:$D$166)</f>
        <v>89</v>
      </c>
      <c r="B93" s="9" t="s">
        <v>102</v>
      </c>
      <c r="C93" s="58" t="s">
        <v>25</v>
      </c>
      <c r="D93" s="53">
        <f>(150-G93)/1000+F93</f>
        <v>0.1138</v>
      </c>
      <c r="E93" s="21">
        <f>A93</f>
        <v>89</v>
      </c>
      <c r="F93" s="42">
        <f>LARGE((T93:Y93),1)+LARGE((T93:Y93),2)+LARGE((T93:Y93),3)+LARGE((T93:Y93),4)</f>
        <v>0</v>
      </c>
      <c r="G93" s="43">
        <f>SUM(H93:K93)</f>
        <v>36.2</v>
      </c>
      <c r="H93" s="16">
        <f>MIN(N93:S93)</f>
        <v>36.2</v>
      </c>
      <c r="I93" s="16">
        <f>IF(COUNTIF(N93:S93,"=999")&lt;5,SMALL((N93:S93),2),0)</f>
        <v>0</v>
      </c>
      <c r="J93" s="16">
        <f>IF(COUNTIF(N93:S93,"=999")&lt;4,SMALL((N93:S93),3),0)</f>
        <v>0</v>
      </c>
      <c r="K93" s="16">
        <f>IF(COUNTIF(N93:S93,"=999")&lt;3,SMALL((N93:S93),4),0)</f>
        <v>0</v>
      </c>
      <c r="L93" s="16">
        <f>IF(COUNTIF(N93:S93,"=999")&lt;2,SMALL((N93:S93),5),0)</f>
        <v>0</v>
      </c>
      <c r="M93" s="16">
        <f>IF(COUNTIF(N93:S93,"=999")&lt;1,SMALL((N93:S93),5),0)</f>
        <v>0</v>
      </c>
      <c r="N93" s="16">
        <f>IF((Z93&gt;0),Z93,999)</f>
        <v>999</v>
      </c>
      <c r="O93" s="16">
        <f>IF((AB93&gt;0),AB93,999)</f>
        <v>999</v>
      </c>
      <c r="P93" s="16">
        <f>IF((AD93&gt;0),AD93,999)</f>
        <v>999</v>
      </c>
      <c r="Q93" s="16">
        <f>IF((AF93&gt;0),AF93,999)</f>
        <v>999</v>
      </c>
      <c r="R93" s="16">
        <f>IF((AH93&gt;0),AH93,999)</f>
        <v>999</v>
      </c>
      <c r="S93" s="16">
        <f>IF((AJ93&gt;0),AJ93,999)</f>
        <v>36.2</v>
      </c>
      <c r="T93" s="24">
        <f>AA93</f>
        <v>0</v>
      </c>
      <c r="U93" s="24">
        <f>AC93</f>
        <v>0</v>
      </c>
      <c r="V93" s="24">
        <f>AE93</f>
        <v>0</v>
      </c>
      <c r="W93" s="24">
        <f>AG93</f>
        <v>0</v>
      </c>
      <c r="X93" s="24">
        <f>AI93</f>
        <v>0</v>
      </c>
      <c r="Y93" s="45">
        <f>AK93</f>
        <v>0</v>
      </c>
      <c r="Z93" s="60"/>
      <c r="AA93" s="67"/>
      <c r="AB93" s="25"/>
      <c r="AC93" s="63"/>
      <c r="AD93" s="27"/>
      <c r="AE93" s="28"/>
      <c r="AF93" s="25"/>
      <c r="AG93" s="26"/>
      <c r="AH93" s="27"/>
      <c r="AI93" s="28"/>
      <c r="AJ93" s="25">
        <f>VLOOKUP(B93,'[6]List1'!$B$2:$F$75,5,FALSE)</f>
        <v>36.2</v>
      </c>
      <c r="AK93" s="63">
        <f>VLOOKUP(B93,'[6]List1'!$B$2:$G$75,6,FALSE)</f>
        <v>0</v>
      </c>
    </row>
    <row r="94" spans="1:37" ht="15.75">
      <c r="A94" s="21">
        <f>RANK(D94,$D$5:$D$166)</f>
        <v>90</v>
      </c>
      <c r="B94" s="9" t="s">
        <v>113</v>
      </c>
      <c r="C94" s="1" t="s">
        <v>72</v>
      </c>
      <c r="D94" s="23">
        <f>(150-G94)/1000+F94</f>
        <v>0.11295000000000001</v>
      </c>
      <c r="E94" s="21">
        <f>A94</f>
        <v>90</v>
      </c>
      <c r="F94" s="42">
        <f>LARGE((T94:Y94),1)+LARGE((T94:Y94),2)+LARGE((T94:Y94),3)+LARGE((T94:Y94),4)</f>
        <v>0</v>
      </c>
      <c r="G94" s="43">
        <f>SUM(H94:K94)</f>
        <v>37.05</v>
      </c>
      <c r="H94" s="16">
        <f>MIN(N94:S94)</f>
        <v>37.05</v>
      </c>
      <c r="I94" s="16">
        <f>IF(COUNTIF(N94:S94,"=999")&lt;5,SMALL((N94:S94),2),0)</f>
        <v>0</v>
      </c>
      <c r="J94" s="16">
        <f>IF(COUNTIF(N94:S94,"=999")&lt;4,SMALL((N94:S94),3),0)</f>
        <v>0</v>
      </c>
      <c r="K94" s="16">
        <f>IF(COUNTIF(N94:S94,"=999")&lt;3,SMALL((N94:S94),4),0)</f>
        <v>0</v>
      </c>
      <c r="L94" s="16">
        <f>IF(COUNTIF(N94:S94,"=999")&lt;2,SMALL((N94:S94),5),0)</f>
        <v>0</v>
      </c>
      <c r="M94" s="16">
        <f>IF(COUNTIF(N94:S94,"=999")&lt;1,SMALL((N94:S94),5),0)</f>
        <v>0</v>
      </c>
      <c r="N94" s="16">
        <f>IF((Z94&gt;0),Z94,999)</f>
        <v>999</v>
      </c>
      <c r="O94" s="16">
        <f>IF((AB94&gt;0),AB94,999)</f>
        <v>37.05</v>
      </c>
      <c r="P94" s="16">
        <f>IF((AD94&gt;0),AD94,999)</f>
        <v>999</v>
      </c>
      <c r="Q94" s="16">
        <f>IF((AF94&gt;0),AF94,999)</f>
        <v>999</v>
      </c>
      <c r="R94" s="16">
        <f>IF((AH94&gt;0),AH94,999)</f>
        <v>999</v>
      </c>
      <c r="S94" s="16">
        <f>IF((AJ94&gt;0),AJ94,999)</f>
        <v>999</v>
      </c>
      <c r="T94" s="24">
        <f>AA94</f>
        <v>0</v>
      </c>
      <c r="U94" s="24">
        <f>AC94</f>
        <v>0</v>
      </c>
      <c r="V94" s="24">
        <f>AE94</f>
        <v>0</v>
      </c>
      <c r="W94" s="24">
        <f>AG94</f>
        <v>0</v>
      </c>
      <c r="X94" s="24">
        <f>AI94</f>
        <v>0</v>
      </c>
      <c r="Y94" s="45">
        <f>AK94</f>
        <v>0</v>
      </c>
      <c r="Z94" s="60"/>
      <c r="AA94" s="67"/>
      <c r="AB94" s="25">
        <f>VLOOKUP(B94,'[2]Sheet1'!$P$24:$R$87,3,FALSE)</f>
        <v>37.05</v>
      </c>
      <c r="AC94" s="63">
        <f>VLOOKUP(B94,'[2]Sheet1'!$P$24:$R$87,2,FALSE)</f>
        <v>0</v>
      </c>
      <c r="AD94" s="27"/>
      <c r="AE94" s="28"/>
      <c r="AF94" s="25"/>
      <c r="AG94" s="26"/>
      <c r="AH94" s="27"/>
      <c r="AI94" s="28"/>
      <c r="AJ94" s="25"/>
      <c r="AK94" s="63"/>
    </row>
    <row r="95" spans="1:37" ht="15.75">
      <c r="A95" s="21">
        <f>RANK(D95,$D$5:$D$166)</f>
        <v>91</v>
      </c>
      <c r="B95" s="1" t="s">
        <v>130</v>
      </c>
      <c r="C95" s="58" t="s">
        <v>4</v>
      </c>
      <c r="D95" s="23">
        <f>(150-G95)/1000+F95</f>
        <v>0.11275</v>
      </c>
      <c r="E95" s="21">
        <f>A95</f>
        <v>91</v>
      </c>
      <c r="F95" s="42">
        <f>LARGE((T95:Y95),1)+LARGE((T95:Y95),2)+LARGE((T95:Y95),3)+LARGE((T95:Y95),4)</f>
        <v>0</v>
      </c>
      <c r="G95" s="43">
        <f>SUM(H95:K95)</f>
        <v>37.25</v>
      </c>
      <c r="H95" s="16">
        <f>MIN(N95:S95)</f>
        <v>37.25</v>
      </c>
      <c r="I95" s="16">
        <f>IF(COUNTIF(N95:S95,"=999")&lt;5,SMALL((N95:S95),2),0)</f>
        <v>0</v>
      </c>
      <c r="J95" s="16">
        <f>IF(COUNTIF(N95:S95,"=999")&lt;4,SMALL((N95:S95),3),0)</f>
        <v>0</v>
      </c>
      <c r="K95" s="16">
        <f>IF(COUNTIF(N95:S95,"=999")&lt;3,SMALL((N95:S95),4),0)</f>
        <v>0</v>
      </c>
      <c r="L95" s="16">
        <f>IF(COUNTIF(N95:S95,"=999")&lt;2,SMALL((N95:S95),5),0)</f>
        <v>0</v>
      </c>
      <c r="M95" s="16">
        <f>IF(COUNTIF(N95:S95,"=999")&lt;1,SMALL((N95:S95),5),0)</f>
        <v>0</v>
      </c>
      <c r="N95" s="16">
        <f>IF((Z95&gt;0),Z95,999)</f>
        <v>999</v>
      </c>
      <c r="O95" s="16">
        <f>IF((AB95&gt;0),AB95,999)</f>
        <v>37.25</v>
      </c>
      <c r="P95" s="16">
        <f>IF((AD95&gt;0),AD95,999)</f>
        <v>999</v>
      </c>
      <c r="Q95" s="16">
        <f>IF((AF95&gt;0),AF95,999)</f>
        <v>999</v>
      </c>
      <c r="R95" s="16">
        <f>IF((AH95&gt;0),AH95,999)</f>
        <v>999</v>
      </c>
      <c r="S95" s="16">
        <f>IF((AJ95&gt;0),AJ95,999)</f>
        <v>999</v>
      </c>
      <c r="T95" s="24">
        <f>AA95</f>
        <v>0</v>
      </c>
      <c r="U95" s="24">
        <f>AC95</f>
        <v>0</v>
      </c>
      <c r="V95" s="24">
        <f>AE95</f>
        <v>0</v>
      </c>
      <c r="W95" s="24">
        <f>AG95</f>
        <v>0</v>
      </c>
      <c r="X95" s="24">
        <f>AI95</f>
        <v>0</v>
      </c>
      <c r="Y95" s="45">
        <f>AK95</f>
        <v>0</v>
      </c>
      <c r="Z95" s="60"/>
      <c r="AA95" s="67"/>
      <c r="AB95" s="25">
        <f>VLOOKUP(B95,'[2]Sheet1'!$P$24:$R$87,3,FALSE)</f>
        <v>37.25</v>
      </c>
      <c r="AC95" s="63">
        <f>VLOOKUP(B95,'[2]Sheet1'!$P$24:$R$87,2,FALSE)</f>
        <v>0</v>
      </c>
      <c r="AD95" s="27"/>
      <c r="AE95" s="28"/>
      <c r="AF95" s="25"/>
      <c r="AG95" s="26"/>
      <c r="AH95" s="27"/>
      <c r="AI95" s="28"/>
      <c r="AJ95" s="25"/>
      <c r="AK95" s="63"/>
    </row>
    <row r="96" spans="1:37" ht="15.75">
      <c r="A96" s="21">
        <f>RANK(D96,$D$5:$D$166)</f>
        <v>92</v>
      </c>
      <c r="B96" s="9" t="s">
        <v>151</v>
      </c>
      <c r="C96" s="58" t="s">
        <v>160</v>
      </c>
      <c r="D96" s="53">
        <f>(150-G96)/1000+F96</f>
        <v>0.11228</v>
      </c>
      <c r="E96" s="21">
        <f>A96</f>
        <v>92</v>
      </c>
      <c r="F96" s="42">
        <f>LARGE((T96:Y96),1)+LARGE((T96:Y96),2)+LARGE((T96:Y96),3)+LARGE((T96:Y96),4)</f>
        <v>0</v>
      </c>
      <c r="G96" s="43">
        <f>SUM(H96:K96)</f>
        <v>37.72</v>
      </c>
      <c r="H96" s="16">
        <f>MIN(N96:S96)</f>
        <v>37.72</v>
      </c>
      <c r="I96" s="16">
        <f>IF(COUNTIF(N96:S96,"=999")&lt;5,SMALL((N96:S96),2),0)</f>
        <v>0</v>
      </c>
      <c r="J96" s="16">
        <f>IF(COUNTIF(N96:S96,"=999")&lt;4,SMALL((N96:S96),3),0)</f>
        <v>0</v>
      </c>
      <c r="K96" s="16">
        <f>IF(COUNTIF(N96:S96,"=999")&lt;3,SMALL((N96:S96),4),0)</f>
        <v>0</v>
      </c>
      <c r="L96" s="16">
        <f>IF(COUNTIF(N96:S96,"=999")&lt;2,SMALL((N96:S96),5),0)</f>
        <v>0</v>
      </c>
      <c r="M96" s="16">
        <f>IF(COUNTIF(N96:S96,"=999")&lt;1,SMALL((N96:S96),5),0)</f>
        <v>0</v>
      </c>
      <c r="N96" s="16">
        <f>IF((Z96&gt;0),Z96,999)</f>
        <v>999</v>
      </c>
      <c r="O96" s="16">
        <f>IF((AB96&gt;0),AB96,999)</f>
        <v>37.72</v>
      </c>
      <c r="P96" s="16">
        <f>IF((AD96&gt;0),AD96,999)</f>
        <v>999</v>
      </c>
      <c r="Q96" s="16">
        <f>IF((AF96&gt;0),AF96,999)</f>
        <v>999</v>
      </c>
      <c r="R96" s="16">
        <f>IF((AH96&gt;0),AH96,999)</f>
        <v>999</v>
      </c>
      <c r="S96" s="16">
        <f>IF((AJ96&gt;0),AJ96,999)</f>
        <v>999</v>
      </c>
      <c r="T96" s="24">
        <f>AA96</f>
        <v>0</v>
      </c>
      <c r="U96" s="24">
        <f>AC96</f>
        <v>0</v>
      </c>
      <c r="V96" s="24">
        <f>AE96</f>
        <v>0</v>
      </c>
      <c r="W96" s="24">
        <f>AG96</f>
        <v>0</v>
      </c>
      <c r="X96" s="24">
        <f>AI96</f>
        <v>0</v>
      </c>
      <c r="Y96" s="45">
        <f>AK96</f>
        <v>0</v>
      </c>
      <c r="Z96" s="60"/>
      <c r="AA96" s="67"/>
      <c r="AB96" s="25">
        <f>VLOOKUP(B96,'[2]Sheet1'!$P$24:$R$87,3,FALSE)</f>
        <v>37.72</v>
      </c>
      <c r="AC96" s="63">
        <f>VLOOKUP(B96,'[2]Sheet1'!$P$24:$R$87,2,FALSE)</f>
        <v>0</v>
      </c>
      <c r="AD96" s="27"/>
      <c r="AE96" s="28"/>
      <c r="AF96" s="25"/>
      <c r="AG96" s="26"/>
      <c r="AH96" s="27"/>
      <c r="AI96" s="28"/>
      <c r="AJ96" s="25"/>
      <c r="AK96" s="63"/>
    </row>
    <row r="97" spans="1:37" ht="15.75">
      <c r="A97" s="21">
        <f>RANK(D97,$D$5:$D$166)</f>
        <v>93</v>
      </c>
      <c r="B97" s="1" t="s">
        <v>67</v>
      </c>
      <c r="C97" s="58" t="s">
        <v>14</v>
      </c>
      <c r="D97" s="23">
        <f>(150-G97)/1000+F97</f>
        <v>0.11209000000000001</v>
      </c>
      <c r="E97" s="21">
        <f>A97</f>
        <v>93</v>
      </c>
      <c r="F97" s="42">
        <f>LARGE((T97:Y97),1)+LARGE((T97:Y97),2)+LARGE((T97:Y97),3)+LARGE((T97:Y97),4)</f>
        <v>0</v>
      </c>
      <c r="G97" s="43">
        <f>SUM(H97:K97)</f>
        <v>37.91</v>
      </c>
      <c r="H97" s="16">
        <f>MIN(N97:S97)</f>
        <v>37.91</v>
      </c>
      <c r="I97" s="16">
        <f>IF(COUNTIF(N97:S97,"=999")&lt;5,SMALL((N97:S97),2),0)</f>
        <v>0</v>
      </c>
      <c r="J97" s="16">
        <f>IF(COUNTIF(N97:S97,"=999")&lt;4,SMALL((N97:S97),3),0)</f>
        <v>0</v>
      </c>
      <c r="K97" s="16">
        <f>IF(COUNTIF(N97:S97,"=999")&lt;3,SMALL((N97:S97),4),0)</f>
        <v>0</v>
      </c>
      <c r="L97" s="16">
        <f>IF(COUNTIF(N97:S97,"=999")&lt;2,SMALL((N97:S97),5),0)</f>
        <v>0</v>
      </c>
      <c r="M97" s="16">
        <f>IF(COUNTIF(N97:S97,"=999")&lt;1,SMALL((N97:S97),5),0)</f>
        <v>0</v>
      </c>
      <c r="N97" s="16">
        <f>IF((Z97&gt;0),Z97,999)</f>
        <v>999</v>
      </c>
      <c r="O97" s="16">
        <f>IF((AB97&gt;0),AB97,999)</f>
        <v>999</v>
      </c>
      <c r="P97" s="16">
        <f>IF((AD97&gt;0),AD97,999)</f>
        <v>999</v>
      </c>
      <c r="Q97" s="16">
        <f>IF((AF97&gt;0),AF97,999)</f>
        <v>999</v>
      </c>
      <c r="R97" s="16">
        <f>IF((AH97&gt;0),AH97,999)</f>
        <v>999</v>
      </c>
      <c r="S97" s="16">
        <f>IF((AJ97&gt;0),AJ97,999)</f>
        <v>37.91</v>
      </c>
      <c r="T97" s="24">
        <f>AA97</f>
        <v>0</v>
      </c>
      <c r="U97" s="24">
        <f>AC97</f>
        <v>0</v>
      </c>
      <c r="V97" s="24">
        <f>AE97</f>
        <v>0</v>
      </c>
      <c r="W97" s="24">
        <f>AG97</f>
        <v>0</v>
      </c>
      <c r="X97" s="24">
        <f>AI97</f>
        <v>0</v>
      </c>
      <c r="Y97" s="45">
        <f>AK97</f>
        <v>0</v>
      </c>
      <c r="Z97" s="60"/>
      <c r="AA97" s="67"/>
      <c r="AB97" s="25"/>
      <c r="AC97" s="63"/>
      <c r="AD97" s="27"/>
      <c r="AE97" s="28"/>
      <c r="AF97" s="25"/>
      <c r="AG97" s="26"/>
      <c r="AH97" s="27"/>
      <c r="AI97" s="28"/>
      <c r="AJ97" s="25">
        <f>VLOOKUP(B97,'[6]List1'!$B$2:$F$75,5,FALSE)</f>
        <v>37.91</v>
      </c>
      <c r="AK97" s="63">
        <f>VLOOKUP(B97,'[6]List1'!$B$2:$G$75,6,FALSE)</f>
        <v>0</v>
      </c>
    </row>
    <row r="98" spans="1:37" ht="15.75">
      <c r="A98" s="21">
        <f>RANK(D98,$D$5:$D$166)</f>
        <v>94</v>
      </c>
      <c r="B98" s="1" t="s">
        <v>100</v>
      </c>
      <c r="C98" s="58" t="s">
        <v>20</v>
      </c>
      <c r="D98" s="23">
        <f>(150-G98)/1000+F98</f>
        <v>0.11168</v>
      </c>
      <c r="E98" s="21">
        <f>A98</f>
        <v>94</v>
      </c>
      <c r="F98" s="42">
        <f>LARGE((T98:Y98),1)+LARGE((T98:Y98),2)+LARGE((T98:Y98),3)+LARGE((T98:Y98),4)</f>
        <v>0</v>
      </c>
      <c r="G98" s="43">
        <f>SUM(H98:K98)</f>
        <v>38.32</v>
      </c>
      <c r="H98" s="16">
        <f>MIN(N98:S98)</f>
        <v>38.32</v>
      </c>
      <c r="I98" s="16">
        <f>IF(COUNTIF(N98:S98,"=999")&lt;5,SMALL((N98:S98),2),0)</f>
        <v>0</v>
      </c>
      <c r="J98" s="16">
        <f>IF(COUNTIF(N98:S98,"=999")&lt;4,SMALL((N98:S98),3),0)</f>
        <v>0</v>
      </c>
      <c r="K98" s="16">
        <f>IF(COUNTIF(N98:S98,"=999")&lt;3,SMALL((N98:S98),4),0)</f>
        <v>0</v>
      </c>
      <c r="L98" s="16">
        <f>IF(COUNTIF(N98:S98,"=999")&lt;2,SMALL((N98:S98),5),0)</f>
        <v>0</v>
      </c>
      <c r="M98" s="16">
        <f>IF(COUNTIF(N98:S98,"=999")&lt;1,SMALL((N98:S98),5),0)</f>
        <v>0</v>
      </c>
      <c r="N98" s="16">
        <f>IF((Z98&gt;0),Z98,999)</f>
        <v>999</v>
      </c>
      <c r="O98" s="16">
        <f>IF((AB98&gt;0),AB98,999)</f>
        <v>999</v>
      </c>
      <c r="P98" s="16">
        <f>IF((AD98&gt;0),AD98,999)</f>
        <v>999</v>
      </c>
      <c r="Q98" s="16">
        <f>IF((AF98&gt;0),AF98,999)</f>
        <v>999</v>
      </c>
      <c r="R98" s="16">
        <f>IF((AH98&gt;0),AH98,999)</f>
        <v>999</v>
      </c>
      <c r="S98" s="16">
        <f>IF((AJ98&gt;0),AJ98,999)</f>
        <v>38.32</v>
      </c>
      <c r="T98" s="24">
        <f>AA98</f>
        <v>0</v>
      </c>
      <c r="U98" s="24">
        <f>AC98</f>
        <v>0</v>
      </c>
      <c r="V98" s="24">
        <f>AE98</f>
        <v>0</v>
      </c>
      <c r="W98" s="24">
        <f>AG98</f>
        <v>0</v>
      </c>
      <c r="X98" s="24">
        <f>AI98</f>
        <v>0</v>
      </c>
      <c r="Y98" s="45">
        <f>AK98</f>
        <v>0</v>
      </c>
      <c r="Z98" s="60"/>
      <c r="AA98" s="67"/>
      <c r="AB98" s="25"/>
      <c r="AC98" s="63"/>
      <c r="AD98" s="27"/>
      <c r="AE98" s="28"/>
      <c r="AF98" s="25"/>
      <c r="AG98" s="26"/>
      <c r="AH98" s="27"/>
      <c r="AI98" s="28"/>
      <c r="AJ98" s="25">
        <f>VLOOKUP(B98,'[6]List1'!$B$2:$F$75,5,FALSE)</f>
        <v>38.32</v>
      </c>
      <c r="AK98" s="63">
        <f>VLOOKUP(B98,'[6]List1'!$B$2:$G$75,6,FALSE)</f>
        <v>0</v>
      </c>
    </row>
    <row r="99" spans="1:37" ht="15.75">
      <c r="A99" s="21">
        <f>RANK(D99,$D$5:$D$166)</f>
        <v>95</v>
      </c>
      <c r="B99" s="59" t="s">
        <v>118</v>
      </c>
      <c r="C99" s="49" t="s">
        <v>73</v>
      </c>
      <c r="D99" s="23">
        <f>(150-G99)/1000+F99</f>
        <v>0.11156999999999999</v>
      </c>
      <c r="E99" s="21">
        <f>A99</f>
        <v>95</v>
      </c>
      <c r="F99" s="42">
        <f>LARGE((T99:Y99),1)+LARGE((T99:Y99),2)+LARGE((T99:Y99),3)+LARGE((T99:Y99),4)</f>
        <v>0</v>
      </c>
      <c r="G99" s="43">
        <f>SUM(H99:K99)</f>
        <v>38.43</v>
      </c>
      <c r="H99" s="16">
        <f>MIN(N99:S99)</f>
        <v>38.43</v>
      </c>
      <c r="I99" s="16">
        <f>IF(COUNTIF(N99:S99,"=999")&lt;5,SMALL((N99:S99),2),0)</f>
        <v>0</v>
      </c>
      <c r="J99" s="16">
        <f>IF(COUNTIF(N99:S99,"=999")&lt;4,SMALL((N99:S99),3),0)</f>
        <v>0</v>
      </c>
      <c r="K99" s="16">
        <f>IF(COUNTIF(N99:S99,"=999")&lt;3,SMALL((N99:S99),4),0)</f>
        <v>0</v>
      </c>
      <c r="L99" s="16">
        <f>IF(COUNTIF(N99:S99,"=999")&lt;2,SMALL((N99:S99),5),0)</f>
        <v>0</v>
      </c>
      <c r="M99" s="16">
        <f>IF(COUNTIF(N99:S99,"=999")&lt;1,SMALL((N99:S99),5),0)</f>
        <v>0</v>
      </c>
      <c r="N99" s="16">
        <f>IF((Z99&gt;0),Z99,999)</f>
        <v>999</v>
      </c>
      <c r="O99" s="16">
        <f>IF((AB99&gt;0),AB99,999)</f>
        <v>38.43</v>
      </c>
      <c r="P99" s="16">
        <f>IF((AD99&gt;0),AD99,999)</f>
        <v>999</v>
      </c>
      <c r="Q99" s="16">
        <f>IF((AF99&gt;0),AF99,999)</f>
        <v>999</v>
      </c>
      <c r="R99" s="16">
        <f>IF((AH99&gt;0),AH99,999)</f>
        <v>999</v>
      </c>
      <c r="S99" s="16">
        <f>IF((AJ99&gt;0),AJ99,999)</f>
        <v>999</v>
      </c>
      <c r="T99" s="24">
        <f>AA99</f>
        <v>0</v>
      </c>
      <c r="U99" s="24">
        <f>AC99</f>
        <v>0</v>
      </c>
      <c r="V99" s="24">
        <f>AE99</f>
        <v>0</v>
      </c>
      <c r="W99" s="24">
        <f>AG99</f>
        <v>0</v>
      </c>
      <c r="X99" s="24">
        <f>AI99</f>
        <v>0</v>
      </c>
      <c r="Y99" s="45">
        <f>AK99</f>
        <v>0</v>
      </c>
      <c r="Z99" s="60"/>
      <c r="AA99" s="67"/>
      <c r="AB99" s="25">
        <f>VLOOKUP(B99,'[2]Sheet1'!$P$24:$R$87,3,FALSE)</f>
        <v>38.43</v>
      </c>
      <c r="AC99" s="63">
        <f>VLOOKUP(B99,'[2]Sheet1'!$P$24:$R$87,2,FALSE)</f>
        <v>0</v>
      </c>
      <c r="AD99" s="27"/>
      <c r="AE99" s="28"/>
      <c r="AF99" s="25"/>
      <c r="AG99" s="26"/>
      <c r="AH99" s="27"/>
      <c r="AI99" s="28"/>
      <c r="AJ99" s="25"/>
      <c r="AK99" s="63"/>
    </row>
    <row r="100" spans="1:37" ht="15.75">
      <c r="A100" s="21">
        <f>RANK(D100,$D$5:$D$166)</f>
        <v>96</v>
      </c>
      <c r="B100" s="1" t="s">
        <v>198</v>
      </c>
      <c r="C100" s="58" t="s">
        <v>20</v>
      </c>
      <c r="D100" s="53">
        <f>(150-G100)/1000+F100</f>
        <v>0.11137999999999999</v>
      </c>
      <c r="E100" s="21">
        <f>A100</f>
        <v>96</v>
      </c>
      <c r="F100" s="42">
        <f>LARGE((T100:Y100),1)+LARGE((T100:Y100),2)+LARGE((T100:Y100),3)+LARGE((T100:Y100),4)</f>
        <v>0</v>
      </c>
      <c r="G100" s="43">
        <f>SUM(H100:K100)</f>
        <v>38.62</v>
      </c>
      <c r="H100" s="16">
        <f>MIN(N100:S100)</f>
        <v>38.62</v>
      </c>
      <c r="I100" s="16">
        <f>IF(COUNTIF(N100:S100,"=999")&lt;5,SMALL((N100:S100),2),0)</f>
        <v>0</v>
      </c>
      <c r="J100" s="16">
        <f>IF(COUNTIF(N100:S100,"=999")&lt;4,SMALL((N100:S100),3),0)</f>
        <v>0</v>
      </c>
      <c r="K100" s="16">
        <f>IF(COUNTIF(N100:S100,"=999")&lt;3,SMALL((N100:S100),4),0)</f>
        <v>0</v>
      </c>
      <c r="L100" s="16">
        <f>IF(COUNTIF(N100:S100,"=999")&lt;2,SMALL((N100:S100),5),0)</f>
        <v>0</v>
      </c>
      <c r="M100" s="16">
        <f>IF(COUNTIF(N100:S100,"=999")&lt;1,SMALL((N100:S100),5),0)</f>
        <v>0</v>
      </c>
      <c r="N100" s="16">
        <f>IF((Z100&gt;0),Z100,999)</f>
        <v>999</v>
      </c>
      <c r="O100" s="16">
        <f>IF((AB100&gt;0),AB100,999)</f>
        <v>999</v>
      </c>
      <c r="P100" s="16">
        <f>IF((AD100&gt;0),AD100,999)</f>
        <v>999</v>
      </c>
      <c r="Q100" s="16">
        <f>IF((AF100&gt;0),AF100,999)</f>
        <v>999</v>
      </c>
      <c r="R100" s="16">
        <f>IF((AH100&gt;0),AH100,999)</f>
        <v>999</v>
      </c>
      <c r="S100" s="16">
        <f>IF((AJ100&gt;0),AJ100,999)</f>
        <v>38.62</v>
      </c>
      <c r="T100" s="24">
        <f>AA100</f>
        <v>0</v>
      </c>
      <c r="U100" s="24">
        <f>AC100</f>
        <v>0</v>
      </c>
      <c r="V100" s="24">
        <f>AE100</f>
        <v>0</v>
      </c>
      <c r="W100" s="24">
        <f>AG100</f>
        <v>0</v>
      </c>
      <c r="X100" s="24">
        <f>AI100</f>
        <v>0</v>
      </c>
      <c r="Y100" s="45">
        <f>AK100</f>
        <v>0</v>
      </c>
      <c r="Z100" s="60"/>
      <c r="AA100" s="67"/>
      <c r="AB100" s="25"/>
      <c r="AC100" s="63"/>
      <c r="AD100" s="27"/>
      <c r="AE100" s="28"/>
      <c r="AF100" s="25"/>
      <c r="AG100" s="26"/>
      <c r="AH100" s="27"/>
      <c r="AI100" s="28"/>
      <c r="AJ100" s="25">
        <f>VLOOKUP(B100,'[6]List1'!$B$2:$F$75,5,FALSE)</f>
        <v>38.62</v>
      </c>
      <c r="AK100" s="63">
        <f>VLOOKUP(B100,'[6]List1'!$B$2:$G$75,6,FALSE)</f>
        <v>0</v>
      </c>
    </row>
    <row r="101" spans="1:37" ht="15.75">
      <c r="A101" s="21">
        <f>RANK(D101,$D$5:$D$166)</f>
        <v>97</v>
      </c>
      <c r="B101" s="1" t="s">
        <v>199</v>
      </c>
      <c r="C101" s="58" t="s">
        <v>4</v>
      </c>
      <c r="D101" s="23">
        <f>(150-G101)/1000+F101</f>
        <v>0.11134000000000001</v>
      </c>
      <c r="E101" s="21">
        <f>A101</f>
        <v>97</v>
      </c>
      <c r="F101" s="42">
        <f>LARGE((T101:Y101),1)+LARGE((T101:Y101),2)+LARGE((T101:Y101),3)+LARGE((T101:Y101),4)</f>
        <v>0</v>
      </c>
      <c r="G101" s="43">
        <f>SUM(H101:K101)</f>
        <v>38.66</v>
      </c>
      <c r="H101" s="16">
        <f>MIN(N101:S101)</f>
        <v>38.66</v>
      </c>
      <c r="I101" s="16">
        <f>IF(COUNTIF(N101:S101,"=999")&lt;5,SMALL((N101:S101),2),0)</f>
        <v>0</v>
      </c>
      <c r="J101" s="16">
        <f>IF(COUNTIF(N101:S101,"=999")&lt;4,SMALL((N101:S101),3),0)</f>
        <v>0</v>
      </c>
      <c r="K101" s="16">
        <f>IF(COUNTIF(N101:S101,"=999")&lt;3,SMALL((N101:S101),4),0)</f>
        <v>0</v>
      </c>
      <c r="L101" s="16">
        <f>IF(COUNTIF(N101:S101,"=999")&lt;2,SMALL((N101:S101),5),0)</f>
        <v>0</v>
      </c>
      <c r="M101" s="16">
        <f>IF(COUNTIF(N101:S101,"=999")&lt;1,SMALL((N101:S101),5),0)</f>
        <v>0</v>
      </c>
      <c r="N101" s="16">
        <f>IF((Z101&gt;0),Z101,999)</f>
        <v>999</v>
      </c>
      <c r="O101" s="16">
        <f>IF((AB101&gt;0),AB101,999)</f>
        <v>999</v>
      </c>
      <c r="P101" s="16">
        <f>IF((AD101&gt;0),AD101,999)</f>
        <v>999</v>
      </c>
      <c r="Q101" s="16">
        <f>IF((AF101&gt;0),AF101,999)</f>
        <v>999</v>
      </c>
      <c r="R101" s="16">
        <f>IF((AH101&gt;0),AH101,999)</f>
        <v>999</v>
      </c>
      <c r="S101" s="16">
        <f>IF((AJ101&gt;0),AJ101,999)</f>
        <v>38.66</v>
      </c>
      <c r="T101" s="24">
        <f>AA101</f>
        <v>0</v>
      </c>
      <c r="U101" s="24">
        <f>AC101</f>
        <v>0</v>
      </c>
      <c r="V101" s="24">
        <f>AE101</f>
        <v>0</v>
      </c>
      <c r="W101" s="24">
        <f>AG101</f>
        <v>0</v>
      </c>
      <c r="X101" s="24">
        <f>AI101</f>
        <v>0</v>
      </c>
      <c r="Y101" s="45">
        <f>AK101</f>
        <v>0</v>
      </c>
      <c r="Z101" s="60"/>
      <c r="AA101" s="67"/>
      <c r="AB101" s="25"/>
      <c r="AC101" s="63"/>
      <c r="AD101" s="27"/>
      <c r="AE101" s="28"/>
      <c r="AF101" s="25"/>
      <c r="AG101" s="26"/>
      <c r="AH101" s="27"/>
      <c r="AI101" s="28"/>
      <c r="AJ101" s="25">
        <f>VLOOKUP(B101,'[6]List1'!$B$2:$F$75,5,FALSE)</f>
        <v>38.66</v>
      </c>
      <c r="AK101" s="63">
        <f>VLOOKUP(B101,'[6]List1'!$B$2:$G$75,6,FALSE)</f>
        <v>0</v>
      </c>
    </row>
    <row r="102" spans="1:37" ht="15.75">
      <c r="A102" s="21">
        <f>RANK(D102,$D$5:$D$166)</f>
        <v>98</v>
      </c>
      <c r="B102" s="9" t="s">
        <v>200</v>
      </c>
      <c r="C102" s="9" t="s">
        <v>14</v>
      </c>
      <c r="D102" s="53">
        <f>(150-G102)/1000+F102</f>
        <v>0.11133</v>
      </c>
      <c r="E102" s="21">
        <f>A102</f>
        <v>98</v>
      </c>
      <c r="F102" s="42">
        <f>LARGE((T102:Y102),1)+LARGE((T102:Y102),2)+LARGE((T102:Y102),3)+LARGE((T102:Y102),4)</f>
        <v>0</v>
      </c>
      <c r="G102" s="43">
        <f>SUM(H102:K102)</f>
        <v>38.67</v>
      </c>
      <c r="H102" s="16">
        <f>MIN(N102:S102)</f>
        <v>38.67</v>
      </c>
      <c r="I102" s="16">
        <f>IF(COUNTIF(N102:S102,"=999")&lt;5,SMALL((N102:S102),2),0)</f>
        <v>0</v>
      </c>
      <c r="J102" s="16">
        <f>IF(COUNTIF(N102:S102,"=999")&lt;4,SMALL((N102:S102),3),0)</f>
        <v>0</v>
      </c>
      <c r="K102" s="16">
        <f>IF(COUNTIF(N102:S102,"=999")&lt;3,SMALL((N102:S102),4),0)</f>
        <v>0</v>
      </c>
      <c r="L102" s="16">
        <f>IF(COUNTIF(N102:S102,"=999")&lt;2,SMALL((N102:S102),5),0)</f>
        <v>0</v>
      </c>
      <c r="M102" s="16">
        <f>IF(COUNTIF(N102:S102,"=999")&lt;1,SMALL((N102:S102),5),0)</f>
        <v>0</v>
      </c>
      <c r="N102" s="16">
        <f>IF((Z102&gt;0),Z102,999)</f>
        <v>999</v>
      </c>
      <c r="O102" s="16">
        <f>IF((AB102&gt;0),AB102,999)</f>
        <v>999</v>
      </c>
      <c r="P102" s="16">
        <f>IF((AD102&gt;0),AD102,999)</f>
        <v>999</v>
      </c>
      <c r="Q102" s="16">
        <f>IF((AF102&gt;0),AF102,999)</f>
        <v>999</v>
      </c>
      <c r="R102" s="16">
        <f>IF((AH102&gt;0),AH102,999)</f>
        <v>999</v>
      </c>
      <c r="S102" s="16">
        <f>IF((AJ102&gt;0),AJ102,999)</f>
        <v>38.67</v>
      </c>
      <c r="T102" s="24">
        <f>AA102</f>
        <v>0</v>
      </c>
      <c r="U102" s="24">
        <f>AC102</f>
        <v>0</v>
      </c>
      <c r="V102" s="24">
        <f>AE102</f>
        <v>0</v>
      </c>
      <c r="W102" s="24">
        <f>AG102</f>
        <v>0</v>
      </c>
      <c r="X102" s="24">
        <f>AI102</f>
        <v>0</v>
      </c>
      <c r="Y102" s="45">
        <f>AK102</f>
        <v>0</v>
      </c>
      <c r="Z102" s="60"/>
      <c r="AA102" s="67"/>
      <c r="AB102" s="25"/>
      <c r="AC102" s="63"/>
      <c r="AD102" s="27"/>
      <c r="AE102" s="28"/>
      <c r="AF102" s="25"/>
      <c r="AG102" s="26"/>
      <c r="AH102" s="27"/>
      <c r="AI102" s="28"/>
      <c r="AJ102" s="25">
        <f>VLOOKUP(B102,'[6]List1'!$B$2:$F$75,5,FALSE)</f>
        <v>38.67</v>
      </c>
      <c r="AK102" s="63">
        <f>VLOOKUP(B102,'[6]List1'!$B$2:$G$75,6,FALSE)</f>
        <v>0</v>
      </c>
    </row>
    <row r="103" spans="1:37" ht="15.75">
      <c r="A103" s="21">
        <f>RANK(D103,$D$5:$D$166)</f>
        <v>99</v>
      </c>
      <c r="B103" s="9" t="s">
        <v>163</v>
      </c>
      <c r="C103" s="58" t="s">
        <v>72</v>
      </c>
      <c r="D103" s="53">
        <f>(150-G103)/1000+F103</f>
        <v>0.11087999999999999</v>
      </c>
      <c r="E103" s="21">
        <f>A103</f>
        <v>99</v>
      </c>
      <c r="F103" s="42">
        <f>LARGE((T103:Y103),1)+LARGE((T103:Y103),2)+LARGE((T103:Y103),3)+LARGE((T103:Y103),4)</f>
        <v>0</v>
      </c>
      <c r="G103" s="43">
        <f>SUM(H103:K103)</f>
        <v>39.120000000000005</v>
      </c>
      <c r="H103" s="16">
        <f>MIN(N103:S103)</f>
        <v>39.120000000000005</v>
      </c>
      <c r="I103" s="16">
        <f>IF(COUNTIF(N103:S103,"=999")&lt;5,SMALL((N103:S103),2),0)</f>
        <v>0</v>
      </c>
      <c r="J103" s="16">
        <f>IF(COUNTIF(N103:S103,"=999")&lt;4,SMALL((N103:S103),3),0)</f>
        <v>0</v>
      </c>
      <c r="K103" s="16">
        <f>IF(COUNTIF(N103:S103,"=999")&lt;3,SMALL((N103:S103),4),0)</f>
        <v>0</v>
      </c>
      <c r="L103" s="16">
        <f>IF(COUNTIF(N103:S103,"=999")&lt;2,SMALL((N103:S103),5),0)</f>
        <v>0</v>
      </c>
      <c r="M103" s="16">
        <f>IF(COUNTIF(N103:S103,"=999")&lt;1,SMALL((N103:S103),5),0)</f>
        <v>0</v>
      </c>
      <c r="N103" s="16">
        <f>IF((Z103&gt;0),Z103,999)</f>
        <v>999</v>
      </c>
      <c r="O103" s="16">
        <f>IF((AB103&gt;0),AB103,999)</f>
        <v>999</v>
      </c>
      <c r="P103" s="16">
        <f>IF((AD103&gt;0),AD103,999)</f>
        <v>39.120000000000005</v>
      </c>
      <c r="Q103" s="16">
        <f>IF((AF103&gt;0),AF103,999)</f>
        <v>999</v>
      </c>
      <c r="R103" s="16">
        <f>IF((AH103&gt;0),AH103,999)</f>
        <v>999</v>
      </c>
      <c r="S103" s="16">
        <f>IF((AJ103&gt;0),AJ103,999)</f>
        <v>999</v>
      </c>
      <c r="T103" s="24">
        <f>AA103</f>
        <v>0</v>
      </c>
      <c r="U103" s="24">
        <f>AC103</f>
        <v>0</v>
      </c>
      <c r="V103" s="24">
        <f>AE103</f>
        <v>0</v>
      </c>
      <c r="W103" s="24">
        <f>AG103</f>
        <v>0</v>
      </c>
      <c r="X103" s="24">
        <f>AI103</f>
        <v>0</v>
      </c>
      <c r="Y103" s="45">
        <f>AK103</f>
        <v>0</v>
      </c>
      <c r="Z103" s="60"/>
      <c r="AA103" s="67"/>
      <c r="AB103" s="25"/>
      <c r="AC103" s="63"/>
      <c r="AD103" s="27">
        <f>VLOOKUP(B103,'[3]Dvojboj'!$J$3:$K$55,2,FALSE)</f>
        <v>39.120000000000005</v>
      </c>
      <c r="AE103" s="28">
        <f>VLOOKUP(B103,'[3]Dvojboj'!$J$3:$L$55,3,FALSE)</f>
        <v>0</v>
      </c>
      <c r="AF103" s="25"/>
      <c r="AG103" s="26"/>
      <c r="AH103" s="27"/>
      <c r="AI103" s="28"/>
      <c r="AJ103" s="25"/>
      <c r="AK103" s="63"/>
    </row>
    <row r="104" spans="1:37" ht="15.75">
      <c r="A104" s="21">
        <f>RANK(D104,$D$5:$D$166)</f>
        <v>100</v>
      </c>
      <c r="B104" s="9" t="s">
        <v>112</v>
      </c>
      <c r="C104" s="58" t="s">
        <v>8</v>
      </c>
      <c r="D104" s="53">
        <f>(150-G104)/1000+F104</f>
        <v>0.11084999999999999</v>
      </c>
      <c r="E104" s="21">
        <f>A104</f>
        <v>100</v>
      </c>
      <c r="F104" s="42">
        <f>LARGE((T104:Y104),1)+LARGE((T104:Y104),2)+LARGE((T104:Y104),3)+LARGE((T104:Y104),4)</f>
        <v>0</v>
      </c>
      <c r="G104" s="43">
        <f>SUM(H104:K104)</f>
        <v>39.15</v>
      </c>
      <c r="H104" s="16">
        <f>MIN(N104:S104)</f>
        <v>39.15</v>
      </c>
      <c r="I104" s="16">
        <f>IF(COUNTIF(N104:S104,"=999")&lt;5,SMALL((N104:S104),2),0)</f>
        <v>0</v>
      </c>
      <c r="J104" s="16">
        <f>IF(COUNTIF(N104:S104,"=999")&lt;4,SMALL((N104:S104),3),0)</f>
        <v>0</v>
      </c>
      <c r="K104" s="16">
        <f>IF(COUNTIF(N104:S104,"=999")&lt;3,SMALL((N104:S104),4),0)</f>
        <v>0</v>
      </c>
      <c r="L104" s="16">
        <f>IF(COUNTIF(N104:S104,"=999")&lt;2,SMALL((N104:S104),5),0)</f>
        <v>0</v>
      </c>
      <c r="M104" s="16">
        <f>IF(COUNTIF(N104:S104,"=999")&lt;1,SMALL((N104:S104),5),0)</f>
        <v>0</v>
      </c>
      <c r="N104" s="16">
        <f>IF((Z104&gt;0),Z104,999)</f>
        <v>999</v>
      </c>
      <c r="O104" s="16">
        <f>IF((AB104&gt;0),AB104,999)</f>
        <v>39.15</v>
      </c>
      <c r="P104" s="16">
        <f>IF((AD104&gt;0),AD104,999)</f>
        <v>999</v>
      </c>
      <c r="Q104" s="16">
        <f>IF((AF104&gt;0),AF104,999)</f>
        <v>999</v>
      </c>
      <c r="R104" s="16">
        <f>IF((AH104&gt;0),AH104,999)</f>
        <v>999</v>
      </c>
      <c r="S104" s="16">
        <f>IF((AJ104&gt;0),AJ104,999)</f>
        <v>999</v>
      </c>
      <c r="T104" s="24">
        <f>AA104</f>
        <v>0</v>
      </c>
      <c r="U104" s="24">
        <f>AC104</f>
        <v>0</v>
      </c>
      <c r="V104" s="24">
        <f>AE104</f>
        <v>0</v>
      </c>
      <c r="W104" s="24">
        <f>AG104</f>
        <v>0</v>
      </c>
      <c r="X104" s="24">
        <f>AI104</f>
        <v>0</v>
      </c>
      <c r="Y104" s="45">
        <f>AK104</f>
        <v>0</v>
      </c>
      <c r="Z104" s="60"/>
      <c r="AA104" s="67"/>
      <c r="AB104" s="25">
        <f>VLOOKUP(B104,'[2]Sheet1'!$P$24:$R$87,3,FALSE)</f>
        <v>39.15</v>
      </c>
      <c r="AC104" s="63">
        <f>VLOOKUP(B104,'[2]Sheet1'!$P$24:$R$87,2,FALSE)</f>
        <v>0</v>
      </c>
      <c r="AD104" s="27"/>
      <c r="AE104" s="28"/>
      <c r="AF104" s="25"/>
      <c r="AG104" s="26"/>
      <c r="AH104" s="27"/>
      <c r="AI104" s="28"/>
      <c r="AJ104" s="25"/>
      <c r="AK104" s="63"/>
    </row>
    <row r="105" spans="1:37" ht="15.75">
      <c r="A105" s="21">
        <f>RANK(D105,$D$5:$D$166)</f>
        <v>100</v>
      </c>
      <c r="B105" s="49" t="s">
        <v>201</v>
      </c>
      <c r="C105" s="49" t="s">
        <v>5</v>
      </c>
      <c r="D105" s="23">
        <f>(150-G105)/1000+F105</f>
        <v>0.11084999999999999</v>
      </c>
      <c r="E105" s="21">
        <f>A105</f>
        <v>100</v>
      </c>
      <c r="F105" s="42">
        <f>LARGE((T105:Y105),1)+LARGE((T105:Y105),2)+LARGE((T105:Y105),3)+LARGE((T105:Y105),4)</f>
        <v>0</v>
      </c>
      <c r="G105" s="43">
        <f>SUM(H105:K105)</f>
        <v>39.15</v>
      </c>
      <c r="H105" s="16">
        <f>MIN(N105:S105)</f>
        <v>39.15</v>
      </c>
      <c r="I105" s="16">
        <f>IF(COUNTIF(N105:S105,"=999")&lt;5,SMALL((N105:S105),2),0)</f>
        <v>0</v>
      </c>
      <c r="J105" s="16">
        <f>IF(COUNTIF(N105:S105,"=999")&lt;4,SMALL((N105:S105),3),0)</f>
        <v>0</v>
      </c>
      <c r="K105" s="16">
        <f>IF(COUNTIF(N105:S105,"=999")&lt;3,SMALL((N105:S105),4),0)</f>
        <v>0</v>
      </c>
      <c r="L105" s="16">
        <f>IF(COUNTIF(N105:S105,"=999")&lt;2,SMALL((N105:S105),5),0)</f>
        <v>0</v>
      </c>
      <c r="M105" s="16">
        <f>IF(COUNTIF(N105:S105,"=999")&lt;1,SMALL((N105:S105),5),0)</f>
        <v>0</v>
      </c>
      <c r="N105" s="16">
        <f>IF((Z105&gt;0),Z105,999)</f>
        <v>999</v>
      </c>
      <c r="O105" s="16">
        <f>IF((AB105&gt;0),AB105,999)</f>
        <v>999</v>
      </c>
      <c r="P105" s="16">
        <f>IF((AD105&gt;0),AD105,999)</f>
        <v>999</v>
      </c>
      <c r="Q105" s="16">
        <f>IF((AF105&gt;0),AF105,999)</f>
        <v>999</v>
      </c>
      <c r="R105" s="16">
        <f>IF((AH105&gt;0),AH105,999)</f>
        <v>999</v>
      </c>
      <c r="S105" s="16">
        <f>IF((AJ105&gt;0),AJ105,999)</f>
        <v>39.15</v>
      </c>
      <c r="T105" s="24">
        <f>AA105</f>
        <v>0</v>
      </c>
      <c r="U105" s="24">
        <f>AC105</f>
        <v>0</v>
      </c>
      <c r="V105" s="24">
        <f>AE105</f>
        <v>0</v>
      </c>
      <c r="W105" s="24">
        <f>AG105</f>
        <v>0</v>
      </c>
      <c r="X105" s="24">
        <f>AI105</f>
        <v>0</v>
      </c>
      <c r="Y105" s="45">
        <f>AK105</f>
        <v>0</v>
      </c>
      <c r="Z105" s="60"/>
      <c r="AA105" s="67"/>
      <c r="AB105" s="25"/>
      <c r="AC105" s="63"/>
      <c r="AD105" s="27"/>
      <c r="AE105" s="28"/>
      <c r="AF105" s="25"/>
      <c r="AG105" s="26"/>
      <c r="AH105" s="27"/>
      <c r="AI105" s="28"/>
      <c r="AJ105" s="25">
        <f>VLOOKUP(B105,'[6]List1'!$B$2:$F$75,5,FALSE)</f>
        <v>39.15</v>
      </c>
      <c r="AK105" s="63">
        <f>VLOOKUP(B105,'[6]List1'!$B$2:$G$75,6,FALSE)</f>
        <v>0</v>
      </c>
    </row>
    <row r="106" spans="1:37" ht="15.75">
      <c r="A106" s="21">
        <f>RANK(D106,$D$5:$D$166)</f>
        <v>102</v>
      </c>
      <c r="B106" s="1" t="s">
        <v>202</v>
      </c>
      <c r="C106" s="1" t="s">
        <v>25</v>
      </c>
      <c r="D106" s="23">
        <f>(150-G106)/1000+F106</f>
        <v>0.1098</v>
      </c>
      <c r="E106" s="21">
        <f>A106</f>
        <v>102</v>
      </c>
      <c r="F106" s="42">
        <f>LARGE((T106:Y106),1)+LARGE((T106:Y106),2)+LARGE((T106:Y106),3)+LARGE((T106:Y106),4)</f>
        <v>0</v>
      </c>
      <c r="G106" s="43">
        <f>SUM(H106:K106)</f>
        <v>40.2</v>
      </c>
      <c r="H106" s="16">
        <f>MIN(N106:S106)</f>
        <v>40.2</v>
      </c>
      <c r="I106" s="16">
        <f>IF(COUNTIF(N106:S106,"=999")&lt;5,SMALL((N106:S106),2),0)</f>
        <v>0</v>
      </c>
      <c r="J106" s="16">
        <f>IF(COUNTIF(N106:S106,"=999")&lt;4,SMALL((N106:S106),3),0)</f>
        <v>0</v>
      </c>
      <c r="K106" s="16">
        <f>IF(COUNTIF(N106:S106,"=999")&lt;3,SMALL((N106:S106),4),0)</f>
        <v>0</v>
      </c>
      <c r="L106" s="16">
        <f>IF(COUNTIF(N106:S106,"=999")&lt;2,SMALL((N106:S106),5),0)</f>
        <v>0</v>
      </c>
      <c r="M106" s="16">
        <f>IF(COUNTIF(N106:S106,"=999")&lt;1,SMALL((N106:S106),5),0)</f>
        <v>0</v>
      </c>
      <c r="N106" s="16">
        <f>IF((Z106&gt;0),Z106,999)</f>
        <v>999</v>
      </c>
      <c r="O106" s="16">
        <f>IF((AB106&gt;0),AB106,999)</f>
        <v>999</v>
      </c>
      <c r="P106" s="16">
        <f>IF((AD106&gt;0),AD106,999)</f>
        <v>999</v>
      </c>
      <c r="Q106" s="16">
        <f>IF((AF106&gt;0),AF106,999)</f>
        <v>999</v>
      </c>
      <c r="R106" s="16">
        <f>IF((AH106&gt;0),AH106,999)</f>
        <v>999</v>
      </c>
      <c r="S106" s="16">
        <f>IF((AJ106&gt;0),AJ106,999)</f>
        <v>40.2</v>
      </c>
      <c r="T106" s="24">
        <f>AA106</f>
        <v>0</v>
      </c>
      <c r="U106" s="24">
        <f>AC106</f>
        <v>0</v>
      </c>
      <c r="V106" s="24">
        <f>AE106</f>
        <v>0</v>
      </c>
      <c r="W106" s="24">
        <f>AG106</f>
        <v>0</v>
      </c>
      <c r="X106" s="24">
        <f>AI106</f>
        <v>0</v>
      </c>
      <c r="Y106" s="45">
        <f>AK106</f>
        <v>0</v>
      </c>
      <c r="Z106" s="60"/>
      <c r="AA106" s="67"/>
      <c r="AB106" s="25"/>
      <c r="AC106" s="63"/>
      <c r="AD106" s="27"/>
      <c r="AE106" s="28"/>
      <c r="AF106" s="25"/>
      <c r="AG106" s="26"/>
      <c r="AH106" s="27"/>
      <c r="AI106" s="28"/>
      <c r="AJ106" s="25">
        <f>VLOOKUP(B106,'[6]List1'!$B$2:$F$75,5,FALSE)</f>
        <v>40.2</v>
      </c>
      <c r="AK106" s="63">
        <f>VLOOKUP(B106,'[6]List1'!$B$2:$G$75,6,FALSE)</f>
        <v>0</v>
      </c>
    </row>
    <row r="107" spans="1:37" ht="15.75">
      <c r="A107" s="21">
        <f>RANK(D107,$D$5:$D$166)</f>
        <v>103</v>
      </c>
      <c r="B107" s="59" t="s">
        <v>177</v>
      </c>
      <c r="C107" s="1" t="s">
        <v>178</v>
      </c>
      <c r="D107" s="23">
        <f>(150-G107)/1000+F107</f>
        <v>0.10976</v>
      </c>
      <c r="E107" s="21">
        <f>A107</f>
        <v>103</v>
      </c>
      <c r="F107" s="42">
        <f>LARGE((T107:Y107),1)+LARGE((T107:Y107),2)+LARGE((T107:Y107),3)+LARGE((T107:Y107),4)</f>
        <v>0</v>
      </c>
      <c r="G107" s="43">
        <f>SUM(H107:K107)</f>
        <v>40.24</v>
      </c>
      <c r="H107" s="16">
        <f>MIN(N107:S107)</f>
        <v>40.24</v>
      </c>
      <c r="I107" s="16">
        <f>IF(COUNTIF(N107:S107,"=999")&lt;5,SMALL((N107:S107),2),0)</f>
        <v>0</v>
      </c>
      <c r="J107" s="16">
        <f>IF(COUNTIF(N107:S107,"=999")&lt;4,SMALL((N107:S107),3),0)</f>
        <v>0</v>
      </c>
      <c r="K107" s="16">
        <f>IF(COUNTIF(N107:S107,"=999")&lt;3,SMALL((N107:S107),4),0)</f>
        <v>0</v>
      </c>
      <c r="L107" s="16">
        <f>IF(COUNTIF(N107:S107,"=999")&lt;2,SMALL((N107:S107),5),0)</f>
        <v>0</v>
      </c>
      <c r="M107" s="16">
        <f>IF(COUNTIF(N107:S107,"=999")&lt;1,SMALL((N107:S107),5),0)</f>
        <v>0</v>
      </c>
      <c r="N107" s="16">
        <f>IF((Z107&gt;0),Z107,999)</f>
        <v>999</v>
      </c>
      <c r="O107" s="16">
        <f>IF((AB107&gt;0),AB107,999)</f>
        <v>999</v>
      </c>
      <c r="P107" s="16">
        <f>IF((AD107&gt;0),AD107,999)</f>
        <v>999</v>
      </c>
      <c r="Q107" s="16">
        <f>IF((AF107&gt;0),AF107,999)</f>
        <v>999</v>
      </c>
      <c r="R107" s="16">
        <f>IF((AH107&gt;0),AH107,999)</f>
        <v>40.24</v>
      </c>
      <c r="S107" s="16">
        <f>IF((AJ107&gt;0),AJ107,999)</f>
        <v>999</v>
      </c>
      <c r="T107" s="24">
        <f>AA107</f>
        <v>0</v>
      </c>
      <c r="U107" s="24">
        <f>AC107</f>
        <v>0</v>
      </c>
      <c r="V107" s="24">
        <f>AE107</f>
        <v>0</v>
      </c>
      <c r="W107" s="24">
        <f>AG107</f>
        <v>0</v>
      </c>
      <c r="X107" s="24">
        <f>AI107</f>
        <v>0</v>
      </c>
      <c r="Y107" s="45">
        <f>AK107</f>
        <v>0</v>
      </c>
      <c r="Z107" s="60"/>
      <c r="AA107" s="67"/>
      <c r="AB107" s="25"/>
      <c r="AC107" s="63"/>
      <c r="AD107" s="27"/>
      <c r="AE107" s="28"/>
      <c r="AF107" s="25"/>
      <c r="AG107" s="26"/>
      <c r="AH107" s="27">
        <f>VLOOKUP(B107,'[5]Dvojboj tisk'!$B$9:$P$62,15,FALSE)</f>
        <v>40.24</v>
      </c>
      <c r="AI107" s="28">
        <f>VLOOKUP(B107,'[5]Dvojboj tisk'!$B$9:$R$62,17,FALSE)</f>
        <v>0</v>
      </c>
      <c r="AJ107" s="25"/>
      <c r="AK107" s="63"/>
    </row>
    <row r="108" spans="1:37" ht="15.75">
      <c r="A108" s="21">
        <f>RANK(D108,$D$5:$D$166)</f>
        <v>104</v>
      </c>
      <c r="B108" s="9" t="s">
        <v>119</v>
      </c>
      <c r="C108" s="58" t="s">
        <v>9</v>
      </c>
      <c r="D108" s="53">
        <f>(150-G108)/1000+F108</f>
        <v>0.10948</v>
      </c>
      <c r="E108" s="21">
        <f>A108</f>
        <v>104</v>
      </c>
      <c r="F108" s="42">
        <f>LARGE((T108:Y108),1)+LARGE((T108:Y108),2)+LARGE((T108:Y108),3)+LARGE((T108:Y108),4)</f>
        <v>0</v>
      </c>
      <c r="G108" s="43">
        <f>SUM(H108:K108)</f>
        <v>40.52</v>
      </c>
      <c r="H108" s="16">
        <f>MIN(N108:S108)</f>
        <v>40.52</v>
      </c>
      <c r="I108" s="16">
        <f>IF(COUNTIF(N108:S108,"=999")&lt;5,SMALL((N108:S108),2),0)</f>
        <v>0</v>
      </c>
      <c r="J108" s="16">
        <f>IF(COUNTIF(N108:S108,"=999")&lt;4,SMALL((N108:S108),3),0)</f>
        <v>0</v>
      </c>
      <c r="K108" s="16">
        <f>IF(COUNTIF(N108:S108,"=999")&lt;3,SMALL((N108:S108),4),0)</f>
        <v>0</v>
      </c>
      <c r="L108" s="16">
        <f>IF(COUNTIF(N108:S108,"=999")&lt;2,SMALL((N108:S108),5),0)</f>
        <v>0</v>
      </c>
      <c r="M108" s="16">
        <f>IF(COUNTIF(N108:S108,"=999")&lt;1,SMALL((N108:S108),5),0)</f>
        <v>0</v>
      </c>
      <c r="N108" s="16">
        <f>IF((Z108&gt;0),Z108,999)</f>
        <v>999</v>
      </c>
      <c r="O108" s="16">
        <f>IF((AB108&gt;0),AB108,999)</f>
        <v>999</v>
      </c>
      <c r="P108" s="16">
        <f>IF((AD108&gt;0),AD108,999)</f>
        <v>999</v>
      </c>
      <c r="Q108" s="16">
        <f>IF((AF108&gt;0),AF108,999)</f>
        <v>40.52</v>
      </c>
      <c r="R108" s="16">
        <f>IF((AH108&gt;0),AH108,999)</f>
        <v>999</v>
      </c>
      <c r="S108" s="16">
        <f>IF((AJ108&gt;0),AJ108,999)</f>
        <v>999</v>
      </c>
      <c r="T108" s="24">
        <f>AA108</f>
        <v>0</v>
      </c>
      <c r="U108" s="24">
        <f>AC108</f>
        <v>0</v>
      </c>
      <c r="V108" s="24">
        <f>AE108</f>
        <v>0</v>
      </c>
      <c r="W108" s="24">
        <f>AG108</f>
        <v>0</v>
      </c>
      <c r="X108" s="24">
        <f>AI108</f>
        <v>0</v>
      </c>
      <c r="Y108" s="45">
        <f>AK108</f>
        <v>0</v>
      </c>
      <c r="Z108" s="60"/>
      <c r="AA108" s="67"/>
      <c r="AB108" s="25"/>
      <c r="AC108" s="63"/>
      <c r="AD108" s="27"/>
      <c r="AE108" s="28"/>
      <c r="AF108" s="25">
        <f>VLOOKUP(B108,'[4]Vysledky_Dvojboj'!$O$4:$Q$46,2,FALSE)</f>
        <v>40.52</v>
      </c>
      <c r="AG108" s="26">
        <f>VLOOKUP(B108,'[4]Vysledky_Dvojboj'!$O$4:$Q$46,3,FALSE)</f>
        <v>0</v>
      </c>
      <c r="AH108" s="27"/>
      <c r="AI108" s="28"/>
      <c r="AJ108" s="25"/>
      <c r="AK108" s="63"/>
    </row>
    <row r="109" spans="1:37" ht="15.75">
      <c r="A109" s="21">
        <f>RANK(D109,$D$5:$D$166)</f>
        <v>105</v>
      </c>
      <c r="B109" s="1" t="s">
        <v>203</v>
      </c>
      <c r="C109" s="1" t="s">
        <v>25</v>
      </c>
      <c r="D109" s="53">
        <f>(150-G109)/1000+F109</f>
        <v>0.10887999999999999</v>
      </c>
      <c r="E109" s="21">
        <f>A109</f>
        <v>105</v>
      </c>
      <c r="F109" s="42">
        <f>LARGE((T109:Y109),1)+LARGE((T109:Y109),2)+LARGE((T109:Y109),3)+LARGE((T109:Y109),4)</f>
        <v>0</v>
      </c>
      <c r="G109" s="43">
        <f>SUM(H109:K109)</f>
        <v>41.12</v>
      </c>
      <c r="H109" s="16">
        <f>MIN(N109:S109)</f>
        <v>41.12</v>
      </c>
      <c r="I109" s="16">
        <f>IF(COUNTIF(N109:S109,"=999")&lt;5,SMALL((N109:S109),2),0)</f>
        <v>0</v>
      </c>
      <c r="J109" s="16">
        <f>IF(COUNTIF(N109:S109,"=999")&lt;4,SMALL((N109:S109),3),0)</f>
        <v>0</v>
      </c>
      <c r="K109" s="16">
        <f>IF(COUNTIF(N109:S109,"=999")&lt;3,SMALL((N109:S109),4),0)</f>
        <v>0</v>
      </c>
      <c r="L109" s="16">
        <f>IF(COUNTIF(N109:S109,"=999")&lt;2,SMALL((N109:S109),5),0)</f>
        <v>0</v>
      </c>
      <c r="M109" s="16">
        <f>IF(COUNTIF(N109:S109,"=999")&lt;1,SMALL((N109:S109),5),0)</f>
        <v>0</v>
      </c>
      <c r="N109" s="16">
        <f>IF((Z109&gt;0),Z109,999)</f>
        <v>999</v>
      </c>
      <c r="O109" s="16">
        <f>IF((AB109&gt;0),AB109,999)</f>
        <v>999</v>
      </c>
      <c r="P109" s="16">
        <f>IF((AD109&gt;0),AD109,999)</f>
        <v>999</v>
      </c>
      <c r="Q109" s="16">
        <f>IF((AF109&gt;0),AF109,999)</f>
        <v>999</v>
      </c>
      <c r="R109" s="16">
        <f>IF((AH109&gt;0),AH109,999)</f>
        <v>999</v>
      </c>
      <c r="S109" s="16">
        <f>IF((AJ109&gt;0),AJ109,999)</f>
        <v>41.12</v>
      </c>
      <c r="T109" s="24">
        <f>AA109</f>
        <v>0</v>
      </c>
      <c r="U109" s="24">
        <f>AC109</f>
        <v>0</v>
      </c>
      <c r="V109" s="24">
        <f>AE109</f>
        <v>0</v>
      </c>
      <c r="W109" s="24">
        <f>AG109</f>
        <v>0</v>
      </c>
      <c r="X109" s="24">
        <f>AI109</f>
        <v>0</v>
      </c>
      <c r="Y109" s="45">
        <f>AK109</f>
        <v>0</v>
      </c>
      <c r="Z109" s="60"/>
      <c r="AA109" s="67"/>
      <c r="AB109" s="25"/>
      <c r="AC109" s="63"/>
      <c r="AD109" s="27"/>
      <c r="AE109" s="28"/>
      <c r="AF109" s="25"/>
      <c r="AG109" s="26"/>
      <c r="AH109" s="27"/>
      <c r="AI109" s="28"/>
      <c r="AJ109" s="25">
        <f>VLOOKUP(B109,'[6]List1'!$B$2:$F$75,5,FALSE)</f>
        <v>41.12</v>
      </c>
      <c r="AK109" s="63">
        <f>VLOOKUP(B109,'[6]List1'!$B$2:$G$75,6,FALSE)</f>
        <v>0</v>
      </c>
    </row>
    <row r="110" spans="1:37" ht="15.75">
      <c r="A110" s="21">
        <f>RANK(D110,$D$5:$D$166)</f>
        <v>106</v>
      </c>
      <c r="B110" s="9" t="s">
        <v>124</v>
      </c>
      <c r="C110" s="58" t="s">
        <v>72</v>
      </c>
      <c r="D110" s="53">
        <f>(150-G110)/1000+F110</f>
        <v>0.10862000000000001</v>
      </c>
      <c r="E110" s="21">
        <f>A110</f>
        <v>106</v>
      </c>
      <c r="F110" s="42">
        <f>LARGE((T110:Y110),1)+LARGE((T110:Y110),2)+LARGE((T110:Y110),3)+LARGE((T110:Y110),4)</f>
        <v>0</v>
      </c>
      <c r="G110" s="43">
        <f>SUM(H110:K110)</f>
        <v>41.379999999999995</v>
      </c>
      <c r="H110" s="16">
        <f>MIN(N110:S110)</f>
        <v>41.379999999999995</v>
      </c>
      <c r="I110" s="16">
        <f>IF(COUNTIF(N110:S110,"=999")&lt;5,SMALL((N110:S110),2),0)</f>
        <v>0</v>
      </c>
      <c r="J110" s="16">
        <f>IF(COUNTIF(N110:S110,"=999")&lt;4,SMALL((N110:S110),3),0)</f>
        <v>0</v>
      </c>
      <c r="K110" s="16">
        <f>IF(COUNTIF(N110:S110,"=999")&lt;3,SMALL((N110:S110),4),0)</f>
        <v>0</v>
      </c>
      <c r="L110" s="16">
        <f>IF(COUNTIF(N110:S110,"=999")&lt;2,SMALL((N110:S110),5),0)</f>
        <v>0</v>
      </c>
      <c r="M110" s="16">
        <f>IF(COUNTIF(N110:S110,"=999")&lt;1,SMALL((N110:S110),5),0)</f>
        <v>0</v>
      </c>
      <c r="N110" s="16">
        <f>IF((Z110&gt;0),Z110,999)</f>
        <v>999</v>
      </c>
      <c r="O110" s="16">
        <f>IF((AB110&gt;0),AB110,999)</f>
        <v>999</v>
      </c>
      <c r="P110" s="16">
        <f>IF((AD110&gt;0),AD110,999)</f>
        <v>41.379999999999995</v>
      </c>
      <c r="Q110" s="16">
        <f>IF((AF110&gt;0),AF110,999)</f>
        <v>999</v>
      </c>
      <c r="R110" s="16">
        <f>IF((AH110&gt;0),AH110,999)</f>
        <v>999</v>
      </c>
      <c r="S110" s="16">
        <f>IF((AJ110&gt;0),AJ110,999)</f>
        <v>999</v>
      </c>
      <c r="T110" s="24">
        <f>AA110</f>
        <v>0</v>
      </c>
      <c r="U110" s="24">
        <f>AC110</f>
        <v>0</v>
      </c>
      <c r="V110" s="24">
        <f>AE110</f>
        <v>0</v>
      </c>
      <c r="W110" s="24">
        <f>AG110</f>
        <v>0</v>
      </c>
      <c r="X110" s="24">
        <f>AI110</f>
        <v>0</v>
      </c>
      <c r="Y110" s="45">
        <f>AK110</f>
        <v>0</v>
      </c>
      <c r="Z110" s="60"/>
      <c r="AA110" s="67"/>
      <c r="AB110" s="25"/>
      <c r="AC110" s="63"/>
      <c r="AD110" s="27">
        <f>VLOOKUP(B110,'[3]Dvojboj'!$J$3:$K$55,2,FALSE)</f>
        <v>41.379999999999995</v>
      </c>
      <c r="AE110" s="28">
        <f>VLOOKUP(B110,'[3]Dvojboj'!$J$3:$L$55,3,FALSE)</f>
        <v>0</v>
      </c>
      <c r="AF110" s="25"/>
      <c r="AG110" s="26"/>
      <c r="AH110" s="27"/>
      <c r="AI110" s="28"/>
      <c r="AJ110" s="25"/>
      <c r="AK110" s="63"/>
    </row>
    <row r="111" spans="1:37" ht="15.75">
      <c r="A111" s="21">
        <f>RANK(D111,$D$5:$D$166)</f>
        <v>107</v>
      </c>
      <c r="B111" s="9" t="s">
        <v>121</v>
      </c>
      <c r="C111" s="9" t="s">
        <v>9</v>
      </c>
      <c r="D111" s="53">
        <f>(150-G111)/1000+F111</f>
        <v>0.10859999999999999</v>
      </c>
      <c r="E111" s="21">
        <f>A111</f>
        <v>107</v>
      </c>
      <c r="F111" s="42">
        <f>LARGE((T111:Y111),1)+LARGE((T111:Y111),2)+LARGE((T111:Y111),3)+LARGE((T111:Y111),4)</f>
        <v>0</v>
      </c>
      <c r="G111" s="43">
        <f>SUM(H111:K111)</f>
        <v>41.4</v>
      </c>
      <c r="H111" s="16">
        <f>MIN(N111:S111)</f>
        <v>41.4</v>
      </c>
      <c r="I111" s="16">
        <f>IF(COUNTIF(N111:S111,"=999")&lt;5,SMALL((N111:S111),2),0)</f>
        <v>0</v>
      </c>
      <c r="J111" s="16">
        <f>IF(COUNTIF(N111:S111,"=999")&lt;4,SMALL((N111:S111),3),0)</f>
        <v>0</v>
      </c>
      <c r="K111" s="16">
        <f>IF(COUNTIF(N111:S111,"=999")&lt;3,SMALL((N111:S111),4),0)</f>
        <v>0</v>
      </c>
      <c r="L111" s="16">
        <f>IF(COUNTIF(N111:S111,"=999")&lt;2,SMALL((N111:S111),5),0)</f>
        <v>0</v>
      </c>
      <c r="M111" s="16">
        <f>IF(COUNTIF(N111:S111,"=999")&lt;1,SMALL((N111:S111),5),0)</f>
        <v>0</v>
      </c>
      <c r="N111" s="16">
        <f>IF((Z111&gt;0),Z111,999)</f>
        <v>999</v>
      </c>
      <c r="O111" s="16">
        <f>IF((AB111&gt;0),AB111,999)</f>
        <v>999</v>
      </c>
      <c r="P111" s="16">
        <f>IF((AD111&gt;0),AD111,999)</f>
        <v>999</v>
      </c>
      <c r="Q111" s="16">
        <f>IF((AF111&gt;0),AF111,999)</f>
        <v>41.4</v>
      </c>
      <c r="R111" s="16">
        <f>IF((AH111&gt;0),AH111,999)</f>
        <v>999</v>
      </c>
      <c r="S111" s="16">
        <f>IF((AJ111&gt;0),AJ111,999)</f>
        <v>999</v>
      </c>
      <c r="T111" s="24">
        <f>AA111</f>
        <v>0</v>
      </c>
      <c r="U111" s="24">
        <f>AC111</f>
        <v>0</v>
      </c>
      <c r="V111" s="24">
        <f>AE111</f>
        <v>0</v>
      </c>
      <c r="W111" s="24">
        <f>AG111</f>
        <v>0</v>
      </c>
      <c r="X111" s="24">
        <f>AI111</f>
        <v>0</v>
      </c>
      <c r="Y111" s="45">
        <f>AK111</f>
        <v>0</v>
      </c>
      <c r="Z111" s="60"/>
      <c r="AA111" s="67"/>
      <c r="AB111" s="25"/>
      <c r="AC111" s="63"/>
      <c r="AD111" s="27"/>
      <c r="AE111" s="28"/>
      <c r="AF111" s="25">
        <f>VLOOKUP(B111,'[4]Vysledky_Dvojboj'!$O$4:$Q$46,2,FALSE)</f>
        <v>41.4</v>
      </c>
      <c r="AG111" s="26">
        <f>VLOOKUP(B111,'[4]Vysledky_Dvojboj'!$O$4:$Q$46,3,FALSE)</f>
        <v>0</v>
      </c>
      <c r="AH111" s="27"/>
      <c r="AI111" s="28"/>
      <c r="AJ111" s="25"/>
      <c r="AK111" s="63"/>
    </row>
    <row r="112" spans="1:37" ht="15.75">
      <c r="A112" s="21">
        <f>RANK(D112,$D$5:$D$166)</f>
        <v>108</v>
      </c>
      <c r="B112" s="59" t="s">
        <v>120</v>
      </c>
      <c r="C112" s="1" t="s">
        <v>72</v>
      </c>
      <c r="D112" s="23">
        <f>(150-G112)/1000+F112</f>
        <v>0.10857</v>
      </c>
      <c r="E112" s="21">
        <f>A112</f>
        <v>108</v>
      </c>
      <c r="F112" s="42">
        <f>LARGE((T112:Y112),1)+LARGE((T112:Y112),2)+LARGE((T112:Y112),3)+LARGE((T112:Y112),4)</f>
        <v>0</v>
      </c>
      <c r="G112" s="43">
        <f>SUM(H112:K112)</f>
        <v>41.43</v>
      </c>
      <c r="H112" s="16">
        <f>MIN(N112:S112)</f>
        <v>41.43</v>
      </c>
      <c r="I112" s="16">
        <f>IF(COUNTIF(N112:S112,"=999")&lt;5,SMALL((N112:S112),2),0)</f>
        <v>0</v>
      </c>
      <c r="J112" s="16">
        <f>IF(COUNTIF(N112:S112,"=999")&lt;4,SMALL((N112:S112),3),0)</f>
        <v>0</v>
      </c>
      <c r="K112" s="16">
        <f>IF(COUNTIF(N112:S112,"=999")&lt;3,SMALL((N112:S112),4),0)</f>
        <v>0</v>
      </c>
      <c r="L112" s="16">
        <f>IF(COUNTIF(N112:S112,"=999")&lt;2,SMALL((N112:S112),5),0)</f>
        <v>0</v>
      </c>
      <c r="M112" s="16">
        <f>IF(COUNTIF(N112:S112,"=999")&lt;1,SMALL((N112:S112),5),0)</f>
        <v>0</v>
      </c>
      <c r="N112" s="16">
        <f>IF((Z112&gt;0),Z112,999)</f>
        <v>999</v>
      </c>
      <c r="O112" s="16">
        <f>IF((AB112&gt;0),AB112,999)</f>
        <v>999</v>
      </c>
      <c r="P112" s="16">
        <f>IF((AD112&gt;0),AD112,999)</f>
        <v>41.43</v>
      </c>
      <c r="Q112" s="16">
        <f>IF((AF112&gt;0),AF112,999)</f>
        <v>999</v>
      </c>
      <c r="R112" s="16">
        <f>IF((AH112&gt;0),AH112,999)</f>
        <v>999</v>
      </c>
      <c r="S112" s="16">
        <f>IF((AJ112&gt;0),AJ112,999)</f>
        <v>999</v>
      </c>
      <c r="T112" s="24">
        <f>AA112</f>
        <v>0</v>
      </c>
      <c r="U112" s="24">
        <f>AC112</f>
        <v>0</v>
      </c>
      <c r="V112" s="24">
        <f>AE112</f>
        <v>0</v>
      </c>
      <c r="W112" s="24">
        <f>AG112</f>
        <v>0</v>
      </c>
      <c r="X112" s="24">
        <f>AI112</f>
        <v>0</v>
      </c>
      <c r="Y112" s="45">
        <f>AK112</f>
        <v>0</v>
      </c>
      <c r="Z112" s="60"/>
      <c r="AA112" s="67"/>
      <c r="AB112" s="25"/>
      <c r="AC112" s="63"/>
      <c r="AD112" s="27">
        <f>VLOOKUP(B112,'[3]Dvojboj'!$J$3:$K$55,2,FALSE)</f>
        <v>41.43</v>
      </c>
      <c r="AE112" s="28">
        <f>VLOOKUP(B112,'[3]Dvojboj'!$J$3:$L$55,3,FALSE)</f>
        <v>0</v>
      </c>
      <c r="AF112" s="25"/>
      <c r="AG112" s="26"/>
      <c r="AH112" s="27"/>
      <c r="AI112" s="28"/>
      <c r="AJ112" s="25"/>
      <c r="AK112" s="63"/>
    </row>
    <row r="113" spans="1:37" ht="15.75">
      <c r="A113" s="21">
        <f>RANK(D113,$D$5:$D$166)</f>
        <v>108</v>
      </c>
      <c r="B113" s="9" t="s">
        <v>164</v>
      </c>
      <c r="C113" s="58" t="s">
        <v>72</v>
      </c>
      <c r="D113" s="53">
        <f>(150-G113)/1000+F113</f>
        <v>0.10857</v>
      </c>
      <c r="E113" s="21">
        <f>A113</f>
        <v>108</v>
      </c>
      <c r="F113" s="42">
        <f>LARGE((T113:Y113),1)+LARGE((T113:Y113),2)+LARGE((T113:Y113),3)+LARGE((T113:Y113),4)</f>
        <v>0</v>
      </c>
      <c r="G113" s="43">
        <f>SUM(H113:K113)</f>
        <v>41.43</v>
      </c>
      <c r="H113" s="16">
        <f>MIN(N113:S113)</f>
        <v>41.43</v>
      </c>
      <c r="I113" s="16">
        <f>IF(COUNTIF(N113:S113,"=999")&lt;5,SMALL((N113:S113),2),0)</f>
        <v>0</v>
      </c>
      <c r="J113" s="16">
        <f>IF(COUNTIF(N113:S113,"=999")&lt;4,SMALL((N113:S113),3),0)</f>
        <v>0</v>
      </c>
      <c r="K113" s="16">
        <f>IF(COUNTIF(N113:S113,"=999")&lt;3,SMALL((N113:S113),4),0)</f>
        <v>0</v>
      </c>
      <c r="L113" s="16">
        <f>IF(COUNTIF(N113:S113,"=999")&lt;2,SMALL((N113:S113),5),0)</f>
        <v>0</v>
      </c>
      <c r="M113" s="16">
        <f>IF(COUNTIF(N113:S113,"=999")&lt;1,SMALL((N113:S113),5),0)</f>
        <v>0</v>
      </c>
      <c r="N113" s="16">
        <f>IF((Z113&gt;0),Z113,999)</f>
        <v>999</v>
      </c>
      <c r="O113" s="16">
        <f>IF((AB113&gt;0),AB113,999)</f>
        <v>999</v>
      </c>
      <c r="P113" s="16">
        <f>IF((AD113&gt;0),AD113,999)</f>
        <v>41.43</v>
      </c>
      <c r="Q113" s="16">
        <f>IF((AF113&gt;0),AF113,999)</f>
        <v>999</v>
      </c>
      <c r="R113" s="16">
        <f>IF((AH113&gt;0),AH113,999)</f>
        <v>999</v>
      </c>
      <c r="S113" s="16">
        <f>IF((AJ113&gt;0),AJ113,999)</f>
        <v>999</v>
      </c>
      <c r="T113" s="24">
        <f>AA113</f>
        <v>0</v>
      </c>
      <c r="U113" s="24">
        <f>AC113</f>
        <v>0</v>
      </c>
      <c r="V113" s="24">
        <f>AE113</f>
        <v>0</v>
      </c>
      <c r="W113" s="24">
        <f>AG113</f>
        <v>0</v>
      </c>
      <c r="X113" s="24">
        <f>AI113</f>
        <v>0</v>
      </c>
      <c r="Y113" s="45">
        <f>AK113</f>
        <v>0</v>
      </c>
      <c r="Z113" s="60"/>
      <c r="AA113" s="67"/>
      <c r="AB113" s="25"/>
      <c r="AC113" s="63"/>
      <c r="AD113" s="27">
        <f>VLOOKUP(B113,'[3]Dvojboj'!$J$3:$K$55,2,FALSE)</f>
        <v>41.43</v>
      </c>
      <c r="AE113" s="28">
        <f>VLOOKUP(B113,'[3]Dvojboj'!$J$3:$L$55,3,FALSE)</f>
        <v>0</v>
      </c>
      <c r="AF113" s="25"/>
      <c r="AG113" s="26"/>
      <c r="AH113" s="27"/>
      <c r="AI113" s="28"/>
      <c r="AJ113" s="25"/>
      <c r="AK113" s="63"/>
    </row>
    <row r="114" spans="1:37" ht="15.75">
      <c r="A114" s="21">
        <f>RANK(D114,$D$5:$D$166)</f>
        <v>110</v>
      </c>
      <c r="B114" s="9" t="s">
        <v>208</v>
      </c>
      <c r="C114" s="1" t="s">
        <v>59</v>
      </c>
      <c r="D114" s="53">
        <f>(150-G114)/1000+F114</f>
        <v>0.10854</v>
      </c>
      <c r="E114" s="21">
        <f>A114</f>
        <v>110</v>
      </c>
      <c r="F114" s="42">
        <f>LARGE((T114:Y114),1)+LARGE((T114:Y114),2)+LARGE((T114:Y114),3)+LARGE((T114:Y114),4)</f>
        <v>0</v>
      </c>
      <c r="G114" s="43">
        <f>SUM(H114:K114)</f>
        <v>41.46</v>
      </c>
      <c r="H114" s="16">
        <f>MIN(N114:S114)</f>
        <v>41.46</v>
      </c>
      <c r="I114" s="16">
        <f>IF(COUNTIF(N114:S114,"=999")&lt;5,SMALL((N114:S114),2),0)</f>
        <v>0</v>
      </c>
      <c r="J114" s="16">
        <f>IF(COUNTIF(N114:S114,"=999")&lt;4,SMALL((N114:S114),3),0)</f>
        <v>0</v>
      </c>
      <c r="K114" s="16">
        <f>IF(COUNTIF(N114:S114,"=999")&lt;3,SMALL((N114:S114),4),0)</f>
        <v>0</v>
      </c>
      <c r="L114" s="16">
        <f>IF(COUNTIF(N114:S114,"=999")&lt;2,SMALL((N114:S114),5),0)</f>
        <v>0</v>
      </c>
      <c r="M114" s="16">
        <f>IF(COUNTIF(N114:S114,"=999")&lt;1,SMALL((N114:S114),5),0)</f>
        <v>0</v>
      </c>
      <c r="N114" s="16">
        <f>IF((Z114&gt;0),Z114,999)</f>
        <v>999</v>
      </c>
      <c r="O114" s="16">
        <f>IF((AB114&gt;0),AB114,999)</f>
        <v>999</v>
      </c>
      <c r="P114" s="16">
        <f>IF((AD114&gt;0),AD114,999)</f>
        <v>999</v>
      </c>
      <c r="Q114" s="16">
        <f>IF((AF114&gt;0),AF114,999)</f>
        <v>999</v>
      </c>
      <c r="R114" s="16">
        <f>IF((AH114&gt;0),AH114,999)</f>
        <v>41.46</v>
      </c>
      <c r="S114" s="16">
        <f>IF((AJ114&gt;0),AJ114,999)</f>
        <v>999</v>
      </c>
      <c r="T114" s="24">
        <f>AA114</f>
        <v>0</v>
      </c>
      <c r="U114" s="24">
        <f>AC114</f>
        <v>0</v>
      </c>
      <c r="V114" s="24">
        <f>AE114</f>
        <v>0</v>
      </c>
      <c r="W114" s="24">
        <f>AG114</f>
        <v>0</v>
      </c>
      <c r="X114" s="24">
        <f>AI114</f>
        <v>0</v>
      </c>
      <c r="Y114" s="45">
        <f>AK114</f>
        <v>0</v>
      </c>
      <c r="Z114" s="60"/>
      <c r="AA114" s="67"/>
      <c r="AB114" s="25"/>
      <c r="AC114" s="63"/>
      <c r="AD114" s="27"/>
      <c r="AE114" s="28"/>
      <c r="AF114" s="25"/>
      <c r="AG114" s="26"/>
      <c r="AH114" s="27">
        <f>VLOOKUP(B114,'[5]Dvojboj tisk'!$B$9:$P$62,15,FALSE)</f>
        <v>41.46</v>
      </c>
      <c r="AI114" s="28">
        <f>VLOOKUP(B114,'[5]Dvojboj tisk'!$B$9:$R$62,17,FALSE)</f>
        <v>0</v>
      </c>
      <c r="AJ114" s="25"/>
      <c r="AK114" s="63"/>
    </row>
    <row r="115" spans="1:37" ht="15.75">
      <c r="A115" s="21">
        <f>RANK(D115,$D$5:$D$166)</f>
        <v>111</v>
      </c>
      <c r="B115" s="1" t="s">
        <v>123</v>
      </c>
      <c r="C115" s="1" t="s">
        <v>72</v>
      </c>
      <c r="D115" s="23">
        <f>(150-G115)/1000+F115</f>
        <v>0.1085</v>
      </c>
      <c r="E115" s="21">
        <f>A115</f>
        <v>111</v>
      </c>
      <c r="F115" s="42">
        <f>LARGE((T115:Y115),1)+LARGE((T115:Y115),2)+LARGE((T115:Y115),3)+LARGE((T115:Y115),4)</f>
        <v>0</v>
      </c>
      <c r="G115" s="43">
        <f>SUM(H115:K115)</f>
        <v>41.5</v>
      </c>
      <c r="H115" s="16">
        <f>MIN(N115:S115)</f>
        <v>41.5</v>
      </c>
      <c r="I115" s="16">
        <f>IF(COUNTIF(N115:S115,"=999")&lt;5,SMALL((N115:S115),2),0)</f>
        <v>0</v>
      </c>
      <c r="J115" s="16">
        <f>IF(COUNTIF(N115:S115,"=999")&lt;4,SMALL((N115:S115),3),0)</f>
        <v>0</v>
      </c>
      <c r="K115" s="16">
        <f>IF(COUNTIF(N115:S115,"=999")&lt;3,SMALL((N115:S115),4),0)</f>
        <v>0</v>
      </c>
      <c r="L115" s="16">
        <f>IF(COUNTIF(N115:S115,"=999")&lt;2,SMALL((N115:S115),5),0)</f>
        <v>0</v>
      </c>
      <c r="M115" s="16">
        <f>IF(COUNTIF(N115:S115,"=999")&lt;1,SMALL((N115:S115),5),0)</f>
        <v>0</v>
      </c>
      <c r="N115" s="16">
        <f>IF((Z115&gt;0),Z115,999)</f>
        <v>999</v>
      </c>
      <c r="O115" s="16">
        <f>IF((AB115&gt;0),AB115,999)</f>
        <v>999</v>
      </c>
      <c r="P115" s="16">
        <f>IF((AD115&gt;0),AD115,999)</f>
        <v>41.5</v>
      </c>
      <c r="Q115" s="16">
        <f>IF((AF115&gt;0),AF115,999)</f>
        <v>999</v>
      </c>
      <c r="R115" s="16">
        <f>IF((AH115&gt;0),AH115,999)</f>
        <v>999</v>
      </c>
      <c r="S115" s="16">
        <f>IF((AJ115&gt;0),AJ115,999)</f>
        <v>999</v>
      </c>
      <c r="T115" s="24">
        <f>AA115</f>
        <v>0</v>
      </c>
      <c r="U115" s="24">
        <f>AC115</f>
        <v>0</v>
      </c>
      <c r="V115" s="24">
        <f>AE115</f>
        <v>0</v>
      </c>
      <c r="W115" s="24">
        <f>AG115</f>
        <v>0</v>
      </c>
      <c r="X115" s="24">
        <f>AI115</f>
        <v>0</v>
      </c>
      <c r="Y115" s="45">
        <f>AK115</f>
        <v>0</v>
      </c>
      <c r="Z115" s="60"/>
      <c r="AA115" s="67"/>
      <c r="AB115" s="25"/>
      <c r="AC115" s="63"/>
      <c r="AD115" s="27">
        <f>VLOOKUP(B115,'[3]Dvojboj'!$J$3:$K$55,2,FALSE)</f>
        <v>41.5</v>
      </c>
      <c r="AE115" s="28">
        <f>VLOOKUP(B115,'[3]Dvojboj'!$J$3:$L$55,3,FALSE)</f>
        <v>0</v>
      </c>
      <c r="AF115" s="25"/>
      <c r="AG115" s="26"/>
      <c r="AH115" s="27"/>
      <c r="AI115" s="28"/>
      <c r="AJ115" s="25"/>
      <c r="AK115" s="63"/>
    </row>
    <row r="116" spans="1:37" ht="15.75">
      <c r="A116" s="21">
        <f>RANK(D116,$D$5:$D$166)</f>
        <v>112</v>
      </c>
      <c r="B116" s="59" t="s">
        <v>132</v>
      </c>
      <c r="C116" s="1" t="s">
        <v>9</v>
      </c>
      <c r="D116" s="53">
        <f>(150-G116)/1000+F116</f>
        <v>0.10839</v>
      </c>
      <c r="E116" s="21">
        <f>A116</f>
        <v>112</v>
      </c>
      <c r="F116" s="42">
        <f>LARGE((T116:Y116),1)+LARGE((T116:Y116),2)+LARGE((T116:Y116),3)+LARGE((T116:Y116),4)</f>
        <v>0</v>
      </c>
      <c r="G116" s="43">
        <f>SUM(H116:K116)</f>
        <v>41.61</v>
      </c>
      <c r="H116" s="16">
        <f>MIN(N116:S116)</f>
        <v>41.61</v>
      </c>
      <c r="I116" s="16">
        <f>IF(COUNTIF(N116:S116,"=999")&lt;5,SMALL((N116:S116),2),0)</f>
        <v>0</v>
      </c>
      <c r="J116" s="16">
        <f>IF(COUNTIF(N116:S116,"=999")&lt;4,SMALL((N116:S116),3),0)</f>
        <v>0</v>
      </c>
      <c r="K116" s="16">
        <f>IF(COUNTIF(N116:S116,"=999")&lt;3,SMALL((N116:S116),4),0)</f>
        <v>0</v>
      </c>
      <c r="L116" s="16">
        <f>IF(COUNTIF(N116:S116,"=999")&lt;2,SMALL((N116:S116),5),0)</f>
        <v>0</v>
      </c>
      <c r="M116" s="16">
        <f>IF(COUNTIF(N116:S116,"=999")&lt;1,SMALL((N116:S116),5),0)</f>
        <v>0</v>
      </c>
      <c r="N116" s="16">
        <f>IF((Z116&gt;0),Z116,999)</f>
        <v>999</v>
      </c>
      <c r="O116" s="16">
        <f>IF((AB116&gt;0),AB116,999)</f>
        <v>999</v>
      </c>
      <c r="P116" s="16">
        <f>IF((AD116&gt;0),AD116,999)</f>
        <v>999</v>
      </c>
      <c r="Q116" s="16">
        <f>IF((AF116&gt;0),AF116,999)</f>
        <v>41.61</v>
      </c>
      <c r="R116" s="16">
        <f>IF((AH116&gt;0),AH116,999)</f>
        <v>999</v>
      </c>
      <c r="S116" s="16">
        <f>IF((AJ116&gt;0),AJ116,999)</f>
        <v>999</v>
      </c>
      <c r="T116" s="24">
        <f>AA116</f>
        <v>0</v>
      </c>
      <c r="U116" s="24">
        <f>AC116</f>
        <v>0</v>
      </c>
      <c r="V116" s="24">
        <f>AE116</f>
        <v>0</v>
      </c>
      <c r="W116" s="24">
        <f>AG116</f>
        <v>0</v>
      </c>
      <c r="X116" s="24">
        <f>AI116</f>
        <v>0</v>
      </c>
      <c r="Y116" s="45">
        <f>AK116</f>
        <v>0</v>
      </c>
      <c r="Z116" s="60"/>
      <c r="AA116" s="67"/>
      <c r="AB116" s="25"/>
      <c r="AC116" s="63"/>
      <c r="AD116" s="27"/>
      <c r="AE116" s="28"/>
      <c r="AF116" s="25">
        <f>VLOOKUP(B116,'[4]Vysledky_Dvojboj'!$O$4:$Q$46,2,FALSE)</f>
        <v>41.61</v>
      </c>
      <c r="AG116" s="26">
        <f>VLOOKUP(B116,'[4]Vysledky_Dvojboj'!$O$4:$Q$46,3,FALSE)</f>
        <v>0</v>
      </c>
      <c r="AH116" s="27"/>
      <c r="AI116" s="28"/>
      <c r="AJ116" s="25"/>
      <c r="AK116" s="63"/>
    </row>
    <row r="117" spans="1:37" ht="15.75">
      <c r="A117" s="21">
        <f>RANK(D117,$D$5:$D$166)</f>
        <v>113</v>
      </c>
      <c r="B117" s="1" t="s">
        <v>204</v>
      </c>
      <c r="C117" s="1" t="s">
        <v>20</v>
      </c>
      <c r="D117" s="23">
        <f>(150-G117)/1000+F117</f>
        <v>0.10749</v>
      </c>
      <c r="E117" s="21">
        <f>A117</f>
        <v>113</v>
      </c>
      <c r="F117" s="42">
        <f>LARGE((T117:Y117),1)+LARGE((T117:Y117),2)+LARGE((T117:Y117),3)+LARGE((T117:Y117),4)</f>
        <v>0</v>
      </c>
      <c r="G117" s="43">
        <f>SUM(H117:K117)</f>
        <v>42.51</v>
      </c>
      <c r="H117" s="16">
        <f>MIN(N117:S117)</f>
        <v>42.51</v>
      </c>
      <c r="I117" s="16">
        <f>IF(COUNTIF(N117:S117,"=999")&lt;5,SMALL((N117:S117),2),0)</f>
        <v>0</v>
      </c>
      <c r="J117" s="16">
        <f>IF(COUNTIF(N117:S117,"=999")&lt;4,SMALL((N117:S117),3),0)</f>
        <v>0</v>
      </c>
      <c r="K117" s="16">
        <f>IF(COUNTIF(N117:S117,"=999")&lt;3,SMALL((N117:S117),4),0)</f>
        <v>0</v>
      </c>
      <c r="L117" s="16">
        <f>IF(COUNTIF(N117:S117,"=999")&lt;2,SMALL((N117:S117),5),0)</f>
        <v>0</v>
      </c>
      <c r="M117" s="16">
        <f>IF(COUNTIF(N117:S117,"=999")&lt;1,SMALL((N117:S117),5),0)</f>
        <v>0</v>
      </c>
      <c r="N117" s="16">
        <f>IF((Z117&gt;0),Z117,999)</f>
        <v>999</v>
      </c>
      <c r="O117" s="16">
        <f>IF((AB117&gt;0),AB117,999)</f>
        <v>999</v>
      </c>
      <c r="P117" s="16">
        <f>IF((AD117&gt;0),AD117,999)</f>
        <v>999</v>
      </c>
      <c r="Q117" s="16">
        <f>IF((AF117&gt;0),AF117,999)</f>
        <v>999</v>
      </c>
      <c r="R117" s="16">
        <f>IF((AH117&gt;0),AH117,999)</f>
        <v>999</v>
      </c>
      <c r="S117" s="16">
        <f>IF((AJ117&gt;0),AJ117,999)</f>
        <v>42.51</v>
      </c>
      <c r="T117" s="24">
        <f>AA117</f>
        <v>0</v>
      </c>
      <c r="U117" s="24">
        <f>AC117</f>
        <v>0</v>
      </c>
      <c r="V117" s="24">
        <f>AE117</f>
        <v>0</v>
      </c>
      <c r="W117" s="24">
        <f>AG117</f>
        <v>0</v>
      </c>
      <c r="X117" s="24">
        <f>AI117</f>
        <v>0</v>
      </c>
      <c r="Y117" s="45">
        <f>AK117</f>
        <v>0</v>
      </c>
      <c r="Z117" s="60"/>
      <c r="AA117" s="67"/>
      <c r="AB117" s="25"/>
      <c r="AC117" s="63"/>
      <c r="AD117" s="27"/>
      <c r="AE117" s="28"/>
      <c r="AF117" s="25"/>
      <c r="AG117" s="26"/>
      <c r="AH117" s="27"/>
      <c r="AI117" s="28"/>
      <c r="AJ117" s="25">
        <f>VLOOKUP(B117,'[6]List1'!$B$2:$F$75,5,FALSE)</f>
        <v>42.51</v>
      </c>
      <c r="AK117" s="63">
        <f>VLOOKUP(B117,'[6]List1'!$B$2:$G$75,6,FALSE)</f>
        <v>0</v>
      </c>
    </row>
    <row r="118" spans="1:37" ht="15.75">
      <c r="A118" s="21">
        <f>RANK(D118,$D$5:$D$166)</f>
        <v>114</v>
      </c>
      <c r="B118" s="49" t="s">
        <v>165</v>
      </c>
      <c r="C118" s="58" t="s">
        <v>72</v>
      </c>
      <c r="D118" s="23">
        <f>(150-G118)/1000+F118</f>
        <v>0.10736</v>
      </c>
      <c r="E118" s="21">
        <f>A118</f>
        <v>114</v>
      </c>
      <c r="F118" s="42">
        <f>LARGE((T118:Y118),1)+LARGE((T118:Y118),2)+LARGE((T118:Y118),3)+LARGE((T118:Y118),4)</f>
        <v>0</v>
      </c>
      <c r="G118" s="43">
        <f>SUM(H118:K118)</f>
        <v>42.64</v>
      </c>
      <c r="H118" s="16">
        <f>MIN(N118:S118)</f>
        <v>42.64</v>
      </c>
      <c r="I118" s="16">
        <f>IF(COUNTIF(N118:S118,"=999")&lt;5,SMALL((N118:S118),2),0)</f>
        <v>0</v>
      </c>
      <c r="J118" s="16">
        <f>IF(COUNTIF(N118:S118,"=999")&lt;4,SMALL((N118:S118),3),0)</f>
        <v>0</v>
      </c>
      <c r="K118" s="16">
        <f>IF(COUNTIF(N118:S118,"=999")&lt;3,SMALL((N118:S118),4),0)</f>
        <v>0</v>
      </c>
      <c r="L118" s="16">
        <f>IF(COUNTIF(N118:S118,"=999")&lt;2,SMALL((N118:S118),5),0)</f>
        <v>0</v>
      </c>
      <c r="M118" s="16">
        <f>IF(COUNTIF(N118:S118,"=999")&lt;1,SMALL((N118:S118),5),0)</f>
        <v>0</v>
      </c>
      <c r="N118" s="16">
        <f>IF((Z118&gt;0),Z118,999)</f>
        <v>999</v>
      </c>
      <c r="O118" s="16">
        <f>IF((AB118&gt;0),AB118,999)</f>
        <v>999</v>
      </c>
      <c r="P118" s="16">
        <f>IF((AD118&gt;0),AD118,999)</f>
        <v>42.64</v>
      </c>
      <c r="Q118" s="16">
        <f>IF((AF118&gt;0),AF118,999)</f>
        <v>999</v>
      </c>
      <c r="R118" s="16">
        <f>IF((AH118&gt;0),AH118,999)</f>
        <v>999</v>
      </c>
      <c r="S118" s="16">
        <f>IF((AJ118&gt;0),AJ118,999)</f>
        <v>999</v>
      </c>
      <c r="T118" s="24">
        <f>AA118</f>
        <v>0</v>
      </c>
      <c r="U118" s="24">
        <f>AC118</f>
        <v>0</v>
      </c>
      <c r="V118" s="24">
        <f>AE118</f>
        <v>0</v>
      </c>
      <c r="W118" s="24">
        <f>AG118</f>
        <v>0</v>
      </c>
      <c r="X118" s="24">
        <f>AI118</f>
        <v>0</v>
      </c>
      <c r="Y118" s="45">
        <f>AK118</f>
        <v>0</v>
      </c>
      <c r="Z118" s="60"/>
      <c r="AA118" s="67"/>
      <c r="AB118" s="25"/>
      <c r="AC118" s="63"/>
      <c r="AD118" s="27">
        <f>VLOOKUP(B118,'[3]Dvojboj'!$J$3:$K$55,2,FALSE)</f>
        <v>42.64</v>
      </c>
      <c r="AE118" s="28">
        <f>VLOOKUP(B118,'[3]Dvojboj'!$J$3:$L$55,3,FALSE)</f>
        <v>0</v>
      </c>
      <c r="AF118" s="25"/>
      <c r="AG118" s="26"/>
      <c r="AH118" s="27"/>
      <c r="AI118" s="28"/>
      <c r="AJ118" s="25"/>
      <c r="AK118" s="63"/>
    </row>
    <row r="119" spans="1:37" ht="15.75">
      <c r="A119" s="21">
        <f>RANK(D119,$D$5:$D$166)</f>
        <v>115</v>
      </c>
      <c r="B119" s="1" t="s">
        <v>95</v>
      </c>
      <c r="C119" s="58" t="s">
        <v>72</v>
      </c>
      <c r="D119" s="23">
        <f>(150-G119)/1000+F119</f>
        <v>0.10661</v>
      </c>
      <c r="E119" s="21">
        <f>A119</f>
        <v>115</v>
      </c>
      <c r="F119" s="42">
        <f>LARGE((T119:Y119),1)+LARGE((T119:Y119),2)+LARGE((T119:Y119),3)+LARGE((T119:Y119),4)</f>
        <v>0</v>
      </c>
      <c r="G119" s="43">
        <f>SUM(H119:K119)</f>
        <v>43.39</v>
      </c>
      <c r="H119" s="16">
        <f>MIN(N119:S119)</f>
        <v>43.39</v>
      </c>
      <c r="I119" s="16">
        <f>IF(COUNTIF(N119:S119,"=999")&lt;5,SMALL((N119:S119),2),0)</f>
        <v>0</v>
      </c>
      <c r="J119" s="16">
        <f>IF(COUNTIF(N119:S119,"=999")&lt;4,SMALL((N119:S119),3),0)</f>
        <v>0</v>
      </c>
      <c r="K119" s="16">
        <f>IF(COUNTIF(N119:S119,"=999")&lt;3,SMALL((N119:S119),4),0)</f>
        <v>0</v>
      </c>
      <c r="L119" s="16">
        <f>IF(COUNTIF(N119:S119,"=999")&lt;2,SMALL((N119:S119),5),0)</f>
        <v>0</v>
      </c>
      <c r="M119" s="16">
        <f>IF(COUNTIF(N119:S119,"=999")&lt;1,SMALL((N119:S119),5),0)</f>
        <v>0</v>
      </c>
      <c r="N119" s="16">
        <f>IF((Z119&gt;0),Z119,999)</f>
        <v>999</v>
      </c>
      <c r="O119" s="16">
        <f>IF((AB119&gt;0),AB119,999)</f>
        <v>999</v>
      </c>
      <c r="P119" s="16">
        <f>IF((AD119&gt;0),AD119,999)</f>
        <v>43.39</v>
      </c>
      <c r="Q119" s="16">
        <f>IF((AF119&gt;0),AF119,999)</f>
        <v>999</v>
      </c>
      <c r="R119" s="16">
        <f>IF((AH119&gt;0),AH119,999)</f>
        <v>999</v>
      </c>
      <c r="S119" s="16">
        <f>IF((AJ119&gt;0),AJ119,999)</f>
        <v>999</v>
      </c>
      <c r="T119" s="24">
        <f>AA119</f>
        <v>0</v>
      </c>
      <c r="U119" s="24">
        <f>AC119</f>
        <v>0</v>
      </c>
      <c r="V119" s="24">
        <f>AE119</f>
        <v>0</v>
      </c>
      <c r="W119" s="24">
        <f>AG119</f>
        <v>0</v>
      </c>
      <c r="X119" s="24">
        <f>AI119</f>
        <v>0</v>
      </c>
      <c r="Y119" s="45">
        <f>AK119</f>
        <v>0</v>
      </c>
      <c r="Z119" s="60"/>
      <c r="AA119" s="67"/>
      <c r="AB119" s="25"/>
      <c r="AC119" s="63"/>
      <c r="AD119" s="27">
        <f>VLOOKUP(B119,'[3]Dvojboj'!$J$3:$K$55,2,FALSE)</f>
        <v>43.39</v>
      </c>
      <c r="AE119" s="28">
        <f>VLOOKUP(B119,'[3]Dvojboj'!$J$3:$L$55,3,FALSE)</f>
        <v>0</v>
      </c>
      <c r="AF119" s="25"/>
      <c r="AG119" s="26"/>
      <c r="AH119" s="27"/>
      <c r="AI119" s="28"/>
      <c r="AJ119" s="25"/>
      <c r="AK119" s="63"/>
    </row>
    <row r="120" spans="1:37" ht="15.75">
      <c r="A120" s="21">
        <f>RANK(D120,$D$5:$D$166)</f>
        <v>116</v>
      </c>
      <c r="B120" s="1" t="s">
        <v>166</v>
      </c>
      <c r="C120" s="58" t="s">
        <v>72</v>
      </c>
      <c r="D120" s="23">
        <f>(150-G120)/1000+F120</f>
        <v>0.10609</v>
      </c>
      <c r="E120" s="21">
        <f>A120</f>
        <v>116</v>
      </c>
      <c r="F120" s="42">
        <f>LARGE((T120:Y120),1)+LARGE((T120:Y120),2)+LARGE((T120:Y120),3)+LARGE((T120:Y120),4)</f>
        <v>0</v>
      </c>
      <c r="G120" s="43">
        <f>SUM(H120:K120)</f>
        <v>43.91</v>
      </c>
      <c r="H120" s="16">
        <f>MIN(N120:S120)</f>
        <v>43.91</v>
      </c>
      <c r="I120" s="16">
        <f>IF(COUNTIF(N120:S120,"=999")&lt;5,SMALL((N120:S120),2),0)</f>
        <v>0</v>
      </c>
      <c r="J120" s="16">
        <f>IF(COUNTIF(N120:S120,"=999")&lt;4,SMALL((N120:S120),3),0)</f>
        <v>0</v>
      </c>
      <c r="K120" s="16">
        <f>IF(COUNTIF(N120:S120,"=999")&lt;3,SMALL((N120:S120),4),0)</f>
        <v>0</v>
      </c>
      <c r="L120" s="16">
        <f>IF(COUNTIF(N120:S120,"=999")&lt;2,SMALL((N120:S120),5),0)</f>
        <v>0</v>
      </c>
      <c r="M120" s="16">
        <f>IF(COUNTIF(N120:S120,"=999")&lt;1,SMALL((N120:S120),5),0)</f>
        <v>0</v>
      </c>
      <c r="N120" s="16">
        <f>IF((Z120&gt;0),Z120,999)</f>
        <v>999</v>
      </c>
      <c r="O120" s="16">
        <f>IF((AB120&gt;0),AB120,999)</f>
        <v>999</v>
      </c>
      <c r="P120" s="16">
        <f>IF((AD120&gt;0),AD120,999)</f>
        <v>43.91</v>
      </c>
      <c r="Q120" s="16">
        <f>IF((AF120&gt;0),AF120,999)</f>
        <v>999</v>
      </c>
      <c r="R120" s="16">
        <f>IF((AH120&gt;0),AH120,999)</f>
        <v>999</v>
      </c>
      <c r="S120" s="16">
        <f>IF((AJ120&gt;0),AJ120,999)</f>
        <v>999</v>
      </c>
      <c r="T120" s="24">
        <f>AA120</f>
        <v>0</v>
      </c>
      <c r="U120" s="24">
        <f>AC120</f>
        <v>0</v>
      </c>
      <c r="V120" s="24">
        <f>AE120</f>
        <v>0</v>
      </c>
      <c r="W120" s="24">
        <f>AG120</f>
        <v>0</v>
      </c>
      <c r="X120" s="24">
        <f>AI120</f>
        <v>0</v>
      </c>
      <c r="Y120" s="45">
        <f>AK120</f>
        <v>0</v>
      </c>
      <c r="Z120" s="60"/>
      <c r="AA120" s="67"/>
      <c r="AB120" s="25"/>
      <c r="AC120" s="63"/>
      <c r="AD120" s="27">
        <f>VLOOKUP(B120,'[3]Dvojboj'!$J$3:$K$55,2,FALSE)</f>
        <v>43.91</v>
      </c>
      <c r="AE120" s="28">
        <f>VLOOKUP(B120,'[3]Dvojboj'!$J$3:$L$55,3,FALSE)</f>
        <v>0</v>
      </c>
      <c r="AF120" s="25"/>
      <c r="AG120" s="26"/>
      <c r="AH120" s="27"/>
      <c r="AI120" s="28"/>
      <c r="AJ120" s="25"/>
      <c r="AK120" s="63"/>
    </row>
    <row r="121" spans="1:37" ht="15.75">
      <c r="A121" s="21">
        <f>RANK(D121,$D$5:$D$166)</f>
        <v>117</v>
      </c>
      <c r="B121" s="9" t="s">
        <v>173</v>
      </c>
      <c r="C121" s="1" t="s">
        <v>9</v>
      </c>
      <c r="D121" s="23">
        <f>(150-G121)/1000+F121</f>
        <v>0.10575999999999999</v>
      </c>
      <c r="E121" s="21">
        <f>A121</f>
        <v>117</v>
      </c>
      <c r="F121" s="42">
        <f>LARGE((T121:Y121),1)+LARGE((T121:Y121),2)+LARGE((T121:Y121),3)+LARGE((T121:Y121),4)</f>
        <v>0</v>
      </c>
      <c r="G121" s="43">
        <f>SUM(H121:K121)</f>
        <v>44.24</v>
      </c>
      <c r="H121" s="16">
        <f>MIN(N121:S121)</f>
        <v>44.24</v>
      </c>
      <c r="I121" s="16">
        <f>IF(COUNTIF(N121:S121,"=999")&lt;5,SMALL((N121:S121),2),0)</f>
        <v>0</v>
      </c>
      <c r="J121" s="16">
        <f>IF(COUNTIF(N121:S121,"=999")&lt;4,SMALL((N121:S121),3),0)</f>
        <v>0</v>
      </c>
      <c r="K121" s="16">
        <f>IF(COUNTIF(N121:S121,"=999")&lt;3,SMALL((N121:S121),4),0)</f>
        <v>0</v>
      </c>
      <c r="L121" s="16">
        <f>IF(COUNTIF(N121:S121,"=999")&lt;2,SMALL((N121:S121),5),0)</f>
        <v>0</v>
      </c>
      <c r="M121" s="16">
        <f>IF(COUNTIF(N121:S121,"=999")&lt;1,SMALL((N121:S121),5),0)</f>
        <v>0</v>
      </c>
      <c r="N121" s="16">
        <f>IF((Z121&gt;0),Z121,999)</f>
        <v>999</v>
      </c>
      <c r="O121" s="16">
        <f>IF((AB121&gt;0),AB121,999)</f>
        <v>999</v>
      </c>
      <c r="P121" s="16">
        <f>IF((AD121&gt;0),AD121,999)</f>
        <v>999</v>
      </c>
      <c r="Q121" s="16">
        <f>IF((AF121&gt;0),AF121,999)</f>
        <v>44.24</v>
      </c>
      <c r="R121" s="16">
        <f>IF((AH121&gt;0),AH121,999)</f>
        <v>999</v>
      </c>
      <c r="S121" s="16">
        <f>IF((AJ121&gt;0),AJ121,999)</f>
        <v>999</v>
      </c>
      <c r="T121" s="24">
        <f>AA121</f>
        <v>0</v>
      </c>
      <c r="U121" s="24">
        <f>AC121</f>
        <v>0</v>
      </c>
      <c r="V121" s="24">
        <f>AE121</f>
        <v>0</v>
      </c>
      <c r="W121" s="24">
        <f>AG121</f>
        <v>0</v>
      </c>
      <c r="X121" s="24">
        <f>AI121</f>
        <v>0</v>
      </c>
      <c r="Y121" s="45">
        <f>AK121</f>
        <v>0</v>
      </c>
      <c r="Z121" s="60"/>
      <c r="AA121" s="67"/>
      <c r="AB121" s="25"/>
      <c r="AC121" s="63"/>
      <c r="AD121" s="27"/>
      <c r="AE121" s="28"/>
      <c r="AF121" s="25">
        <f>VLOOKUP(B121,'[4]Vysledky_Dvojboj'!$O$4:$Q$46,2,FALSE)</f>
        <v>44.24</v>
      </c>
      <c r="AG121" s="26">
        <f>VLOOKUP(B121,'[4]Vysledky_Dvojboj'!$O$4:$Q$46,3,FALSE)</f>
        <v>0</v>
      </c>
      <c r="AH121" s="27"/>
      <c r="AI121" s="28"/>
      <c r="AJ121" s="25"/>
      <c r="AK121" s="63"/>
    </row>
    <row r="122" spans="1:37" ht="15.75">
      <c r="A122" s="21">
        <f>RANK(D122,$D$5:$D$166)</f>
        <v>118</v>
      </c>
      <c r="B122" s="1" t="s">
        <v>205</v>
      </c>
      <c r="C122" s="58" t="s">
        <v>5</v>
      </c>
      <c r="D122" s="23">
        <f>(150-G122)/1000+F122</f>
        <v>0.10565999999999999</v>
      </c>
      <c r="E122" s="21">
        <f>A122</f>
        <v>118</v>
      </c>
      <c r="F122" s="42">
        <f>LARGE((T122:Y122),1)+LARGE((T122:Y122),2)+LARGE((T122:Y122),3)+LARGE((T122:Y122),4)</f>
        <v>0</v>
      </c>
      <c r="G122" s="43">
        <f>SUM(H122:K122)</f>
        <v>44.34</v>
      </c>
      <c r="H122" s="16">
        <f>MIN(N122:S122)</f>
        <v>44.34</v>
      </c>
      <c r="I122" s="16">
        <f>IF(COUNTIF(N122:S122,"=999")&lt;5,SMALL((N122:S122),2),0)</f>
        <v>0</v>
      </c>
      <c r="J122" s="16">
        <f>IF(COUNTIF(N122:S122,"=999")&lt;4,SMALL((N122:S122),3),0)</f>
        <v>0</v>
      </c>
      <c r="K122" s="16">
        <f>IF(COUNTIF(N122:S122,"=999")&lt;3,SMALL((N122:S122),4),0)</f>
        <v>0</v>
      </c>
      <c r="L122" s="16">
        <f>IF(COUNTIF(N122:S122,"=999")&lt;2,SMALL((N122:S122),5),0)</f>
        <v>0</v>
      </c>
      <c r="M122" s="16">
        <f>IF(COUNTIF(N122:S122,"=999")&lt;1,SMALL((N122:S122),5),0)</f>
        <v>0</v>
      </c>
      <c r="N122" s="16">
        <f>IF((Z122&gt;0),Z122,999)</f>
        <v>999</v>
      </c>
      <c r="O122" s="16">
        <f>IF((AB122&gt;0),AB122,999)</f>
        <v>999</v>
      </c>
      <c r="P122" s="16">
        <f>IF((AD122&gt;0),AD122,999)</f>
        <v>999</v>
      </c>
      <c r="Q122" s="16">
        <f>IF((AF122&gt;0),AF122,999)</f>
        <v>999</v>
      </c>
      <c r="R122" s="16">
        <f>IF((AH122&gt;0),AH122,999)</f>
        <v>999</v>
      </c>
      <c r="S122" s="16">
        <f>IF((AJ122&gt;0),AJ122,999)</f>
        <v>44.34</v>
      </c>
      <c r="T122" s="24">
        <f>AA122</f>
        <v>0</v>
      </c>
      <c r="U122" s="24">
        <f>AC122</f>
        <v>0</v>
      </c>
      <c r="V122" s="24">
        <f>AE122</f>
        <v>0</v>
      </c>
      <c r="W122" s="24">
        <f>AG122</f>
        <v>0</v>
      </c>
      <c r="X122" s="24">
        <f>AI122</f>
        <v>0</v>
      </c>
      <c r="Y122" s="45">
        <f>AK122</f>
        <v>0</v>
      </c>
      <c r="Z122" s="60"/>
      <c r="AA122" s="67"/>
      <c r="AB122" s="25"/>
      <c r="AC122" s="63"/>
      <c r="AD122" s="27"/>
      <c r="AE122" s="28"/>
      <c r="AF122" s="25"/>
      <c r="AG122" s="26"/>
      <c r="AH122" s="27"/>
      <c r="AI122" s="28"/>
      <c r="AJ122" s="25">
        <f>VLOOKUP(B122,'[6]List1'!$B$2:$F$75,5,FALSE)</f>
        <v>44.34</v>
      </c>
      <c r="AK122" s="63">
        <f>VLOOKUP(B122,'[6]List1'!$B$2:$G$75,6,FALSE)</f>
        <v>0</v>
      </c>
    </row>
    <row r="123" spans="1:37" ht="15.75">
      <c r="A123" s="21">
        <f>RANK(D123,$D$5:$D$166)</f>
        <v>119</v>
      </c>
      <c r="B123" s="9" t="s">
        <v>175</v>
      </c>
      <c r="C123" s="1" t="s">
        <v>25</v>
      </c>
      <c r="D123" s="23">
        <f>(150-G123)/1000+F123</f>
        <v>0.10495</v>
      </c>
      <c r="E123" s="21">
        <f>A123</f>
        <v>119</v>
      </c>
      <c r="F123" s="42">
        <f>LARGE((T123:Y123),1)+LARGE((T123:Y123),2)+LARGE((T123:Y123),3)+LARGE((T123:Y123),4)</f>
        <v>0</v>
      </c>
      <c r="G123" s="43">
        <f>SUM(H123:K123)</f>
        <v>45.05</v>
      </c>
      <c r="H123" s="16">
        <f>MIN(N123:S123)</f>
        <v>45.05</v>
      </c>
      <c r="I123" s="16">
        <f>IF(COUNTIF(N123:S123,"=999")&lt;5,SMALL((N123:S123),2),0)</f>
        <v>0</v>
      </c>
      <c r="J123" s="16">
        <f>IF(COUNTIF(N123:S123,"=999")&lt;4,SMALL((N123:S123),3),0)</f>
        <v>0</v>
      </c>
      <c r="K123" s="16">
        <f>IF(COUNTIF(N123:S123,"=999")&lt;3,SMALL((N123:S123),4),0)</f>
        <v>0</v>
      </c>
      <c r="L123" s="16">
        <f>IF(COUNTIF(N123:S123,"=999")&lt;2,SMALL((N123:S123),5),0)</f>
        <v>0</v>
      </c>
      <c r="M123" s="16">
        <f>IF(COUNTIF(N123:S123,"=999")&lt;1,SMALL((N123:S123),5),0)</f>
        <v>0</v>
      </c>
      <c r="N123" s="16">
        <f>IF((Z123&gt;0),Z123,999)</f>
        <v>999</v>
      </c>
      <c r="O123" s="16">
        <f>IF((AB123&gt;0),AB123,999)</f>
        <v>999</v>
      </c>
      <c r="P123" s="16">
        <f>IF((AD123&gt;0),AD123,999)</f>
        <v>999</v>
      </c>
      <c r="Q123" s="16">
        <f>IF((AF123&gt;0),AF123,999)</f>
        <v>45.05</v>
      </c>
      <c r="R123" s="16">
        <f>IF((AH123&gt;0),AH123,999)</f>
        <v>999</v>
      </c>
      <c r="S123" s="16">
        <f>IF((AJ123&gt;0),AJ123,999)</f>
        <v>999</v>
      </c>
      <c r="T123" s="24">
        <f>AA123</f>
        <v>0</v>
      </c>
      <c r="U123" s="24">
        <f>AC123</f>
        <v>0</v>
      </c>
      <c r="V123" s="24">
        <f>AE123</f>
        <v>0</v>
      </c>
      <c r="W123" s="24">
        <f>AG123</f>
        <v>0</v>
      </c>
      <c r="X123" s="24">
        <f>AI123</f>
        <v>0</v>
      </c>
      <c r="Y123" s="45">
        <f>AK123</f>
        <v>0</v>
      </c>
      <c r="Z123" s="60"/>
      <c r="AA123" s="67"/>
      <c r="AB123" s="25"/>
      <c r="AC123" s="63"/>
      <c r="AD123" s="27"/>
      <c r="AE123" s="28"/>
      <c r="AF123" s="25">
        <f>VLOOKUP(B123,'[4]Vysledky_Dvojboj'!$O$4:$Q$46,2,FALSE)</f>
        <v>45.05</v>
      </c>
      <c r="AG123" s="26">
        <f>VLOOKUP(B123,'[4]Vysledky_Dvojboj'!$O$4:$Q$46,3,FALSE)</f>
        <v>0</v>
      </c>
      <c r="AH123" s="27"/>
      <c r="AI123" s="28"/>
      <c r="AJ123" s="25"/>
      <c r="AK123" s="63"/>
    </row>
    <row r="124" spans="1:37" ht="15.75">
      <c r="A124" s="21">
        <f>RANK(D124,$D$5:$D$166)</f>
        <v>120</v>
      </c>
      <c r="B124" s="9" t="s">
        <v>131</v>
      </c>
      <c r="C124" s="1" t="s">
        <v>73</v>
      </c>
      <c r="D124" s="53">
        <f>(150-G124)/1000+F124</f>
        <v>0.10478</v>
      </c>
      <c r="E124" s="21">
        <f>A124</f>
        <v>120</v>
      </c>
      <c r="F124" s="42">
        <f>LARGE((T124:Y124),1)+LARGE((T124:Y124),2)+LARGE((T124:Y124),3)+LARGE((T124:Y124),4)</f>
        <v>0</v>
      </c>
      <c r="G124" s="43">
        <f>SUM(H124:K124)</f>
        <v>45.22</v>
      </c>
      <c r="H124" s="16">
        <f>MIN(N124:S124)</f>
        <v>45.22</v>
      </c>
      <c r="I124" s="16">
        <f>IF(COUNTIF(N124:S124,"=999")&lt;5,SMALL((N124:S124),2),0)</f>
        <v>0</v>
      </c>
      <c r="J124" s="16">
        <f>IF(COUNTIF(N124:S124,"=999")&lt;4,SMALL((N124:S124),3),0)</f>
        <v>0</v>
      </c>
      <c r="K124" s="16">
        <f>IF(COUNTIF(N124:S124,"=999")&lt;3,SMALL((N124:S124),4),0)</f>
        <v>0</v>
      </c>
      <c r="L124" s="16">
        <f>IF(COUNTIF(N124:S124,"=999")&lt;2,SMALL((N124:S124),5),0)</f>
        <v>0</v>
      </c>
      <c r="M124" s="16">
        <f>IF(COUNTIF(N124:S124,"=999")&lt;1,SMALL((N124:S124),5),0)</f>
        <v>0</v>
      </c>
      <c r="N124" s="16">
        <f>IF((Z124&gt;0),Z124,999)</f>
        <v>999</v>
      </c>
      <c r="O124" s="16">
        <f>IF((AB124&gt;0),AB124,999)</f>
        <v>45.22</v>
      </c>
      <c r="P124" s="16">
        <f>IF((AD124&gt;0),AD124,999)</f>
        <v>999</v>
      </c>
      <c r="Q124" s="16">
        <f>IF((AF124&gt;0),AF124,999)</f>
        <v>999</v>
      </c>
      <c r="R124" s="16">
        <f>IF((AH124&gt;0),AH124,999)</f>
        <v>999</v>
      </c>
      <c r="S124" s="16">
        <f>IF((AJ124&gt;0),AJ124,999)</f>
        <v>999</v>
      </c>
      <c r="T124" s="24">
        <f>AA124</f>
        <v>0</v>
      </c>
      <c r="U124" s="24">
        <f>AC124</f>
        <v>0</v>
      </c>
      <c r="V124" s="24">
        <f>AE124</f>
        <v>0</v>
      </c>
      <c r="W124" s="24">
        <f>AG124</f>
        <v>0</v>
      </c>
      <c r="X124" s="24">
        <f>AI124</f>
        <v>0</v>
      </c>
      <c r="Y124" s="45">
        <f>AK124</f>
        <v>0</v>
      </c>
      <c r="Z124" s="60"/>
      <c r="AA124" s="67"/>
      <c r="AB124" s="25">
        <f>VLOOKUP(B124,'[2]Sheet1'!$P$24:$R$87,3,FALSE)</f>
        <v>45.22</v>
      </c>
      <c r="AC124" s="63">
        <f>VLOOKUP(B124,'[2]Sheet1'!$P$24:$R$87,2,FALSE)</f>
        <v>0</v>
      </c>
      <c r="AD124" s="27"/>
      <c r="AE124" s="28"/>
      <c r="AF124" s="25"/>
      <c r="AG124" s="26"/>
      <c r="AH124" s="27"/>
      <c r="AI124" s="28"/>
      <c r="AJ124" s="25"/>
      <c r="AK124" s="63"/>
    </row>
    <row r="125" spans="1:37" ht="15.75">
      <c r="A125" s="21">
        <f>RANK(D125,$D$5:$D$166)</f>
        <v>121</v>
      </c>
      <c r="B125" s="9" t="s">
        <v>156</v>
      </c>
      <c r="C125" s="58" t="s">
        <v>26</v>
      </c>
      <c r="D125" s="53">
        <f>(150-G125)/1000+F125</f>
        <v>0.10471000000000001</v>
      </c>
      <c r="E125" s="21">
        <f>A125</f>
        <v>121</v>
      </c>
      <c r="F125" s="42">
        <f>LARGE((T125:Y125),1)+LARGE((T125:Y125),2)+LARGE((T125:Y125),3)+LARGE((T125:Y125),4)</f>
        <v>0</v>
      </c>
      <c r="G125" s="43">
        <f>SUM(H125:K125)</f>
        <v>45.29</v>
      </c>
      <c r="H125" s="16">
        <f>MIN(N125:S125)</f>
        <v>45.29</v>
      </c>
      <c r="I125" s="16">
        <f>IF(COUNTIF(N125:S125,"=999")&lt;5,SMALL((N125:S125),2),0)</f>
        <v>0</v>
      </c>
      <c r="J125" s="16">
        <f>IF(COUNTIF(N125:S125,"=999")&lt;4,SMALL((N125:S125),3),0)</f>
        <v>0</v>
      </c>
      <c r="K125" s="16">
        <f>IF(COUNTIF(N125:S125,"=999")&lt;3,SMALL((N125:S125),4),0)</f>
        <v>0</v>
      </c>
      <c r="L125" s="16">
        <f>IF(COUNTIF(N125:S125,"=999")&lt;2,SMALL((N125:S125),5),0)</f>
        <v>0</v>
      </c>
      <c r="M125" s="16">
        <f>IF(COUNTIF(N125:S125,"=999")&lt;1,SMALL((N125:S125),5),0)</f>
        <v>0</v>
      </c>
      <c r="N125" s="16">
        <f>IF((Z125&gt;0),Z125,999)</f>
        <v>999</v>
      </c>
      <c r="O125" s="16">
        <f>IF((AB125&gt;0),AB125,999)</f>
        <v>45.29</v>
      </c>
      <c r="P125" s="16">
        <f>IF((AD125&gt;0),AD125,999)</f>
        <v>999</v>
      </c>
      <c r="Q125" s="16">
        <f>IF((AF125&gt;0),AF125,999)</f>
        <v>999</v>
      </c>
      <c r="R125" s="16">
        <f>IF((AH125&gt;0),AH125,999)</f>
        <v>999</v>
      </c>
      <c r="S125" s="16">
        <f>IF((AJ125&gt;0),AJ125,999)</f>
        <v>999</v>
      </c>
      <c r="T125" s="24">
        <f>AA125</f>
        <v>0</v>
      </c>
      <c r="U125" s="24">
        <f>AC125</f>
        <v>0</v>
      </c>
      <c r="V125" s="24">
        <f>AE125</f>
        <v>0</v>
      </c>
      <c r="W125" s="24">
        <f>AG125</f>
        <v>0</v>
      </c>
      <c r="X125" s="24">
        <f>AI125</f>
        <v>0</v>
      </c>
      <c r="Y125" s="45">
        <f>AK125</f>
        <v>0</v>
      </c>
      <c r="Z125" s="60"/>
      <c r="AA125" s="67"/>
      <c r="AB125" s="25">
        <f>VLOOKUP(B125,'[2]Sheet1'!$P$24:$R$87,3,FALSE)</f>
        <v>45.29</v>
      </c>
      <c r="AC125" s="63">
        <f>VLOOKUP(B125,'[2]Sheet1'!$P$24:$R$87,2,FALSE)</f>
        <v>0</v>
      </c>
      <c r="AD125" s="27"/>
      <c r="AE125" s="28"/>
      <c r="AF125" s="25"/>
      <c r="AG125" s="26"/>
      <c r="AH125" s="27"/>
      <c r="AI125" s="28"/>
      <c r="AJ125" s="25"/>
      <c r="AK125" s="63"/>
    </row>
    <row r="126" spans="1:37" ht="15.75">
      <c r="A126" s="21">
        <f>RANK(D126,$D$5:$D$166)</f>
        <v>122</v>
      </c>
      <c r="B126" s="59" t="s">
        <v>206</v>
      </c>
      <c r="C126" s="58" t="s">
        <v>20</v>
      </c>
      <c r="D126" s="53">
        <f>(150-G126)/1000+F126</f>
        <v>0.1023</v>
      </c>
      <c r="E126" s="21">
        <f>A126</f>
        <v>122</v>
      </c>
      <c r="F126" s="42">
        <f>LARGE((T126:Y126),1)+LARGE((T126:Y126),2)+LARGE((T126:Y126),3)+LARGE((T126:Y126),4)</f>
        <v>0</v>
      </c>
      <c r="G126" s="43">
        <f>SUM(H126:K126)</f>
        <v>47.7</v>
      </c>
      <c r="H126" s="16">
        <f>MIN(N126:S126)</f>
        <v>47.7</v>
      </c>
      <c r="I126" s="16">
        <f>IF(COUNTIF(N126:S126,"=999")&lt;5,SMALL((N126:S126),2),0)</f>
        <v>0</v>
      </c>
      <c r="J126" s="16">
        <f>IF(COUNTIF(N126:S126,"=999")&lt;4,SMALL((N126:S126),3),0)</f>
        <v>0</v>
      </c>
      <c r="K126" s="16">
        <f>IF(COUNTIF(N126:S126,"=999")&lt;3,SMALL((N126:S126),4),0)</f>
        <v>0</v>
      </c>
      <c r="L126" s="16">
        <f>IF(COUNTIF(N126:S126,"=999")&lt;2,SMALL((N126:S126),5),0)</f>
        <v>0</v>
      </c>
      <c r="M126" s="16">
        <f>IF(COUNTIF(N126:S126,"=999")&lt;1,SMALL((N126:S126),5),0)</f>
        <v>0</v>
      </c>
      <c r="N126" s="16">
        <f>IF((Z126&gt;0),Z126,999)</f>
        <v>999</v>
      </c>
      <c r="O126" s="16">
        <f>IF((AB126&gt;0),AB126,999)</f>
        <v>999</v>
      </c>
      <c r="P126" s="16">
        <f>IF((AD126&gt;0),AD126,999)</f>
        <v>999</v>
      </c>
      <c r="Q126" s="16">
        <f>IF((AF126&gt;0),AF126,999)</f>
        <v>999</v>
      </c>
      <c r="R126" s="16">
        <f>IF((AH126&gt;0),AH126,999)</f>
        <v>999</v>
      </c>
      <c r="S126" s="16">
        <f>IF((AJ126&gt;0),AJ126,999)</f>
        <v>47.7</v>
      </c>
      <c r="T126" s="24">
        <f>AA126</f>
        <v>0</v>
      </c>
      <c r="U126" s="24">
        <f>AC126</f>
        <v>0</v>
      </c>
      <c r="V126" s="24">
        <f>AE126</f>
        <v>0</v>
      </c>
      <c r="W126" s="24">
        <f>AG126</f>
        <v>0</v>
      </c>
      <c r="X126" s="24">
        <f>AI126</f>
        <v>0</v>
      </c>
      <c r="Y126" s="45">
        <f>AK126</f>
        <v>0</v>
      </c>
      <c r="Z126" s="60"/>
      <c r="AA126" s="67"/>
      <c r="AB126" s="25"/>
      <c r="AC126" s="63"/>
      <c r="AD126" s="27"/>
      <c r="AE126" s="28"/>
      <c r="AF126" s="25"/>
      <c r="AG126" s="26"/>
      <c r="AH126" s="27"/>
      <c r="AI126" s="28"/>
      <c r="AJ126" s="25">
        <f>VLOOKUP(B126,'[6]List1'!$B$2:$F$75,5,FALSE)</f>
        <v>47.7</v>
      </c>
      <c r="AK126" s="63">
        <f>VLOOKUP(B126,'[6]List1'!$B$2:$G$75,6,FALSE)</f>
        <v>0</v>
      </c>
    </row>
    <row r="127" spans="1:37" ht="15.75">
      <c r="A127" s="21">
        <f>RANK(D127,$D$5:$D$166)</f>
        <v>123</v>
      </c>
      <c r="B127" s="59" t="s">
        <v>179</v>
      </c>
      <c r="C127" s="49" t="s">
        <v>180</v>
      </c>
      <c r="D127" s="23">
        <f>(150-G127)/1000+F127</f>
        <v>0.10217</v>
      </c>
      <c r="E127" s="21">
        <f>A127</f>
        <v>123</v>
      </c>
      <c r="F127" s="42">
        <f>LARGE((T127:Y127),1)+LARGE((T127:Y127),2)+LARGE((T127:Y127),3)+LARGE((T127:Y127),4)</f>
        <v>0</v>
      </c>
      <c r="G127" s="43">
        <f>SUM(H127:K127)</f>
        <v>47.83</v>
      </c>
      <c r="H127" s="16">
        <f>MIN(N127:S127)</f>
        <v>47.83</v>
      </c>
      <c r="I127" s="16">
        <f>IF(COUNTIF(N127:S127,"=999")&lt;5,SMALL((N127:S127),2),0)</f>
        <v>0</v>
      </c>
      <c r="J127" s="16">
        <f>IF(COUNTIF(N127:S127,"=999")&lt;4,SMALL((N127:S127),3),0)</f>
        <v>0</v>
      </c>
      <c r="K127" s="16">
        <f>IF(COUNTIF(N127:S127,"=999")&lt;3,SMALL((N127:S127),4),0)</f>
        <v>0</v>
      </c>
      <c r="L127" s="16">
        <f>IF(COUNTIF(N127:S127,"=999")&lt;2,SMALL((N127:S127),5),0)</f>
        <v>0</v>
      </c>
      <c r="M127" s="16">
        <f>IF(COUNTIF(N127:S127,"=999")&lt;1,SMALL((N127:S127),5),0)</f>
        <v>0</v>
      </c>
      <c r="N127" s="16">
        <f>IF((Z127&gt;0),Z127,999)</f>
        <v>999</v>
      </c>
      <c r="O127" s="16">
        <f>IF((AB127&gt;0),AB127,999)</f>
        <v>999</v>
      </c>
      <c r="P127" s="16">
        <f>IF((AD127&gt;0),AD127,999)</f>
        <v>999</v>
      </c>
      <c r="Q127" s="16">
        <f>IF((AF127&gt;0),AF127,999)</f>
        <v>999</v>
      </c>
      <c r="R127" s="16">
        <f>IF((AH127&gt;0),AH127,999)</f>
        <v>47.83</v>
      </c>
      <c r="S127" s="16">
        <f>IF((AJ127&gt;0),AJ127,999)</f>
        <v>999</v>
      </c>
      <c r="T127" s="24">
        <f>AA127</f>
        <v>0</v>
      </c>
      <c r="U127" s="24">
        <f>AC127</f>
        <v>0</v>
      </c>
      <c r="V127" s="24">
        <f>AE127</f>
        <v>0</v>
      </c>
      <c r="W127" s="24">
        <f>AG127</f>
        <v>0</v>
      </c>
      <c r="X127" s="24">
        <f>AI127</f>
        <v>0</v>
      </c>
      <c r="Y127" s="45">
        <f>AK127</f>
        <v>0</v>
      </c>
      <c r="Z127" s="60"/>
      <c r="AA127" s="67"/>
      <c r="AB127" s="25"/>
      <c r="AC127" s="63"/>
      <c r="AD127" s="27"/>
      <c r="AE127" s="28"/>
      <c r="AF127" s="25"/>
      <c r="AG127" s="26"/>
      <c r="AH127" s="27">
        <f>VLOOKUP(B127,'[5]Dvojboj tisk'!$B$9:$P$62,15,FALSE)</f>
        <v>47.83</v>
      </c>
      <c r="AI127" s="28">
        <f>VLOOKUP(B127,'[5]Dvojboj tisk'!$B$9:$R$62,17,FALSE)</f>
        <v>0</v>
      </c>
      <c r="AJ127" s="25"/>
      <c r="AK127" s="63"/>
    </row>
    <row r="128" spans="1:37" ht="15.75">
      <c r="A128" s="21">
        <f>RANK(D128,$D$5:$D$166)</f>
        <v>124</v>
      </c>
      <c r="B128" s="9" t="s">
        <v>167</v>
      </c>
      <c r="C128" s="58" t="s">
        <v>72</v>
      </c>
      <c r="D128" s="53">
        <f>(150-G128)/1000+F128</f>
        <v>0.09909</v>
      </c>
      <c r="E128" s="21">
        <f>A128</f>
        <v>124</v>
      </c>
      <c r="F128" s="42">
        <f>LARGE((T128:Y128),1)+LARGE((T128:Y128),2)+LARGE((T128:Y128),3)+LARGE((T128:Y128),4)</f>
        <v>0</v>
      </c>
      <c r="G128" s="43">
        <f>SUM(H128:K128)</f>
        <v>50.91</v>
      </c>
      <c r="H128" s="16">
        <f>MIN(N128:S128)</f>
        <v>50.91</v>
      </c>
      <c r="I128" s="16">
        <f>IF(COUNTIF(N128:S128,"=999")&lt;5,SMALL((N128:S128),2),0)</f>
        <v>0</v>
      </c>
      <c r="J128" s="16">
        <f>IF(COUNTIF(N128:S128,"=999")&lt;4,SMALL((N128:S128),3),0)</f>
        <v>0</v>
      </c>
      <c r="K128" s="16">
        <f>IF(COUNTIF(N128:S128,"=999")&lt;3,SMALL((N128:S128),4),0)</f>
        <v>0</v>
      </c>
      <c r="L128" s="16">
        <f>IF(COUNTIF(N128:S128,"=999")&lt;2,SMALL((N128:S128),5),0)</f>
        <v>0</v>
      </c>
      <c r="M128" s="16">
        <f>IF(COUNTIF(N128:S128,"=999")&lt;1,SMALL((N128:S128),5),0)</f>
        <v>0</v>
      </c>
      <c r="N128" s="16">
        <f>IF((Z128&gt;0),Z128,999)</f>
        <v>999</v>
      </c>
      <c r="O128" s="16">
        <f>IF((AB128&gt;0),AB128,999)</f>
        <v>999</v>
      </c>
      <c r="P128" s="16">
        <f>IF((AD128&gt;0),AD128,999)</f>
        <v>50.91</v>
      </c>
      <c r="Q128" s="16">
        <f>IF((AF128&gt;0),AF128,999)</f>
        <v>999</v>
      </c>
      <c r="R128" s="16">
        <f>IF((AH128&gt;0),AH128,999)</f>
        <v>999</v>
      </c>
      <c r="S128" s="16">
        <f>IF((AJ128&gt;0),AJ128,999)</f>
        <v>999</v>
      </c>
      <c r="T128" s="24">
        <f>AA128</f>
        <v>0</v>
      </c>
      <c r="U128" s="24">
        <f>AC128</f>
        <v>0</v>
      </c>
      <c r="V128" s="24">
        <f>AE128</f>
        <v>0</v>
      </c>
      <c r="W128" s="24">
        <f>AG128</f>
        <v>0</v>
      </c>
      <c r="X128" s="24">
        <f>AI128</f>
        <v>0</v>
      </c>
      <c r="Y128" s="45">
        <f>AK128</f>
        <v>0</v>
      </c>
      <c r="Z128" s="60"/>
      <c r="AA128" s="67"/>
      <c r="AB128" s="25"/>
      <c r="AC128" s="63"/>
      <c r="AD128" s="27">
        <f>VLOOKUP(B128,'[3]Dvojboj'!$J$3:$K$55,2,FALSE)</f>
        <v>50.91</v>
      </c>
      <c r="AE128" s="28">
        <f>VLOOKUP(B128,'[3]Dvojboj'!$J$3:$L$55,3,FALSE)</f>
        <v>0</v>
      </c>
      <c r="AF128" s="25"/>
      <c r="AG128" s="26"/>
      <c r="AH128" s="27"/>
      <c r="AI128" s="28"/>
      <c r="AJ128" s="25"/>
      <c r="AK128" s="63"/>
    </row>
    <row r="129" spans="1:37" ht="15.75">
      <c r="A129" s="21">
        <f>RANK(D129,$D$5:$D$166)</f>
        <v>125</v>
      </c>
      <c r="B129" s="70" t="s">
        <v>207</v>
      </c>
      <c r="C129" s="70" t="s">
        <v>20</v>
      </c>
      <c r="D129" s="23">
        <f>(150-G129)/1000+F129</f>
        <v>0.09484000000000001</v>
      </c>
      <c r="E129" s="21">
        <f>A129</f>
        <v>125</v>
      </c>
      <c r="F129" s="42">
        <f>LARGE((T129:Y129),1)+LARGE((T129:Y129),2)+LARGE((T129:Y129),3)+LARGE((T129:Y129),4)</f>
        <v>0</v>
      </c>
      <c r="G129" s="43">
        <f>SUM(H129:K129)</f>
        <v>55.16</v>
      </c>
      <c r="H129" s="16">
        <f>MIN(N129:S129)</f>
        <v>55.16</v>
      </c>
      <c r="I129" s="16">
        <f>IF(COUNTIF(N129:S129,"=999")&lt;5,SMALL((N129:S129),2),0)</f>
        <v>0</v>
      </c>
      <c r="J129" s="16">
        <f>IF(COUNTIF(N129:S129,"=999")&lt;4,SMALL((N129:S129),3),0)</f>
        <v>0</v>
      </c>
      <c r="K129" s="16">
        <f>IF(COUNTIF(N129:S129,"=999")&lt;3,SMALL((N129:S129),4),0)</f>
        <v>0</v>
      </c>
      <c r="L129" s="16">
        <f>IF(COUNTIF(N129:S129,"=999")&lt;2,SMALL((N129:S129),5),0)</f>
        <v>0</v>
      </c>
      <c r="M129" s="16">
        <f>IF(COUNTIF(N129:S129,"=999")&lt;1,SMALL((N129:S129),5),0)</f>
        <v>0</v>
      </c>
      <c r="N129" s="16">
        <f>IF((Z129&gt;0),Z129,999)</f>
        <v>999</v>
      </c>
      <c r="O129" s="16">
        <f>IF((AB129&gt;0),AB129,999)</f>
        <v>999</v>
      </c>
      <c r="P129" s="16">
        <f>IF((AD129&gt;0),AD129,999)</f>
        <v>999</v>
      </c>
      <c r="Q129" s="16">
        <f>IF((AF129&gt;0),AF129,999)</f>
        <v>999</v>
      </c>
      <c r="R129" s="16">
        <f>IF((AH129&gt;0),AH129,999)</f>
        <v>999</v>
      </c>
      <c r="S129" s="16">
        <f>IF((AJ129&gt;0),AJ129,999)</f>
        <v>55.16</v>
      </c>
      <c r="T129" s="24">
        <f>AA129</f>
        <v>0</v>
      </c>
      <c r="U129" s="24">
        <f>AC129</f>
        <v>0</v>
      </c>
      <c r="V129" s="24">
        <f>AE129</f>
        <v>0</v>
      </c>
      <c r="W129" s="24">
        <f>AG129</f>
        <v>0</v>
      </c>
      <c r="X129" s="24">
        <f>AI129</f>
        <v>0</v>
      </c>
      <c r="Y129" s="45">
        <f>AK129</f>
        <v>0</v>
      </c>
      <c r="Z129" s="60"/>
      <c r="AA129" s="67"/>
      <c r="AB129" s="25"/>
      <c r="AC129" s="63"/>
      <c r="AD129" s="27"/>
      <c r="AE129" s="28"/>
      <c r="AF129" s="25"/>
      <c r="AG129" s="26"/>
      <c r="AH129" s="27"/>
      <c r="AI129" s="28"/>
      <c r="AJ129" s="25">
        <f>VLOOKUP(B129,'[6]List1'!$B$2:$F$75,5,FALSE)</f>
        <v>55.16</v>
      </c>
      <c r="AK129" s="63">
        <f>VLOOKUP(B129,'[6]List1'!$B$2:$G$75,6,FALSE)</f>
        <v>0</v>
      </c>
    </row>
    <row r="130" spans="1:37" ht="15.75">
      <c r="A130" s="21">
        <f>RANK(D130,$D$5:$D$166)</f>
        <v>126</v>
      </c>
      <c r="B130" s="59" t="s">
        <v>157</v>
      </c>
      <c r="C130" s="58" t="s">
        <v>8</v>
      </c>
      <c r="D130" s="23">
        <f>(150-G130)/1000+F130</f>
        <v>0.08769</v>
      </c>
      <c r="E130" s="21">
        <f>A130</f>
        <v>126</v>
      </c>
      <c r="F130" s="42">
        <f>LARGE((T130:Y130),1)+LARGE((T130:Y130),2)+LARGE((T130:Y130),3)+LARGE((T130:Y130),4)</f>
        <v>0</v>
      </c>
      <c r="G130" s="43">
        <f>SUM(H130:K130)</f>
        <v>62.31</v>
      </c>
      <c r="H130" s="16">
        <f>MIN(N130:S130)</f>
        <v>62.31</v>
      </c>
      <c r="I130" s="16">
        <f>IF(COUNTIF(N130:S130,"=999")&lt;5,SMALL((N130:S130),2),0)</f>
        <v>0</v>
      </c>
      <c r="J130" s="16">
        <f>IF(COUNTIF(N130:S130,"=999")&lt;4,SMALL((N130:S130),3),0)</f>
        <v>0</v>
      </c>
      <c r="K130" s="16">
        <f>IF(COUNTIF(N130:S130,"=999")&lt;3,SMALL((N130:S130),4),0)</f>
        <v>0</v>
      </c>
      <c r="L130" s="16">
        <f>IF(COUNTIF(N130:S130,"=999")&lt;2,SMALL((N130:S130),5),0)</f>
        <v>0</v>
      </c>
      <c r="M130" s="16">
        <f>IF(COUNTIF(N130:S130,"=999")&lt;1,SMALL((N130:S130),5),0)</f>
        <v>0</v>
      </c>
      <c r="N130" s="16">
        <f>IF((Z130&gt;0),Z130,999)</f>
        <v>999</v>
      </c>
      <c r="O130" s="16">
        <f>IF((AB130&gt;0),AB130,999)</f>
        <v>62.31</v>
      </c>
      <c r="P130" s="16">
        <f>IF((AD130&gt;0),AD130,999)</f>
        <v>999</v>
      </c>
      <c r="Q130" s="16">
        <f>IF((AF130&gt;0),AF130,999)</f>
        <v>999</v>
      </c>
      <c r="R130" s="16">
        <f>IF((AH130&gt;0),AH130,999)</f>
        <v>999</v>
      </c>
      <c r="S130" s="16">
        <f>IF((AJ130&gt;0),AJ130,999)</f>
        <v>999</v>
      </c>
      <c r="T130" s="24">
        <f>AA130</f>
        <v>0</v>
      </c>
      <c r="U130" s="24">
        <f>AC130</f>
        <v>0</v>
      </c>
      <c r="V130" s="24">
        <f>AE130</f>
        <v>0</v>
      </c>
      <c r="W130" s="24">
        <f>AG130</f>
        <v>0</v>
      </c>
      <c r="X130" s="24">
        <f>AI130</f>
        <v>0</v>
      </c>
      <c r="Y130" s="45">
        <f>AK130</f>
        <v>0</v>
      </c>
      <c r="Z130" s="60"/>
      <c r="AA130" s="67"/>
      <c r="AB130" s="25">
        <f>VLOOKUP(B130,'[2]Sheet1'!$P$24:$R$87,3,FALSE)</f>
        <v>62.31</v>
      </c>
      <c r="AC130" s="63">
        <f>VLOOKUP(B130,'[2]Sheet1'!$P$24:$R$87,2,FALSE)</f>
        <v>0</v>
      </c>
      <c r="AD130" s="27"/>
      <c r="AE130" s="28"/>
      <c r="AF130" s="25"/>
      <c r="AG130" s="26"/>
      <c r="AH130" s="27"/>
      <c r="AI130" s="28"/>
      <c r="AJ130" s="25"/>
      <c r="AK130" s="63"/>
    </row>
    <row r="131" spans="1:37" ht="15.75">
      <c r="A131" s="21">
        <f>RANK(D131,$D$5:$D$166)</f>
        <v>127</v>
      </c>
      <c r="B131" s="9" t="s">
        <v>158</v>
      </c>
      <c r="C131" s="58" t="s">
        <v>159</v>
      </c>
      <c r="D131" s="53">
        <f>(150-G131)/1000+F131</f>
        <v>0.08167</v>
      </c>
      <c r="E131" s="21">
        <f>A131</f>
        <v>127</v>
      </c>
      <c r="F131" s="42">
        <f>LARGE((T131:Y131),1)+LARGE((T131:Y131),2)+LARGE((T131:Y131),3)+LARGE((T131:Y131),4)</f>
        <v>0</v>
      </c>
      <c r="G131" s="43">
        <f>SUM(H131:K131)</f>
        <v>68.33</v>
      </c>
      <c r="H131" s="16">
        <f>MIN(N131:S131)</f>
        <v>68.33</v>
      </c>
      <c r="I131" s="16">
        <f>IF(COUNTIF(N131:S131,"=999")&lt;5,SMALL((N131:S131),2),0)</f>
        <v>0</v>
      </c>
      <c r="J131" s="16">
        <f>IF(COUNTIF(N131:S131,"=999")&lt;4,SMALL((N131:S131),3),0)</f>
        <v>0</v>
      </c>
      <c r="K131" s="16">
        <f>IF(COUNTIF(N131:S131,"=999")&lt;3,SMALL((N131:S131),4),0)</f>
        <v>0</v>
      </c>
      <c r="L131" s="16">
        <f>IF(COUNTIF(N131:S131,"=999")&lt;2,SMALL((N131:S131),5),0)</f>
        <v>0</v>
      </c>
      <c r="M131" s="16">
        <f>IF(COUNTIF(N131:S131,"=999")&lt;1,SMALL((N131:S131),5),0)</f>
        <v>0</v>
      </c>
      <c r="N131" s="16">
        <f>IF((Z131&gt;0),Z131,999)</f>
        <v>999</v>
      </c>
      <c r="O131" s="16">
        <f>IF((AB131&gt;0),AB131,999)</f>
        <v>68.33</v>
      </c>
      <c r="P131" s="16">
        <f>IF((AD131&gt;0),AD131,999)</f>
        <v>999</v>
      </c>
      <c r="Q131" s="16">
        <f>IF((AF131&gt;0),AF131,999)</f>
        <v>999</v>
      </c>
      <c r="R131" s="16">
        <f>IF((AH131&gt;0),AH131,999)</f>
        <v>999</v>
      </c>
      <c r="S131" s="16">
        <f>IF((AJ131&gt;0),AJ131,999)</f>
        <v>999</v>
      </c>
      <c r="T131" s="24">
        <f>AA131</f>
        <v>0</v>
      </c>
      <c r="U131" s="24">
        <f>AC131</f>
        <v>0</v>
      </c>
      <c r="V131" s="24">
        <f>AE131</f>
        <v>0</v>
      </c>
      <c r="W131" s="24">
        <f>AG131</f>
        <v>0</v>
      </c>
      <c r="X131" s="24">
        <f>AI131</f>
        <v>0</v>
      </c>
      <c r="Y131" s="45">
        <f>AK131</f>
        <v>0</v>
      </c>
      <c r="Z131" s="60"/>
      <c r="AA131" s="67"/>
      <c r="AB131" s="25">
        <f>VLOOKUP(B131,'[2]Sheet1'!$P$24:$R$87,3,FALSE)</f>
        <v>68.33</v>
      </c>
      <c r="AC131" s="63">
        <f>VLOOKUP(B131,'[2]Sheet1'!$P$24:$R$87,2,FALSE)</f>
        <v>0</v>
      </c>
      <c r="AD131" s="27"/>
      <c r="AE131" s="28"/>
      <c r="AF131" s="25"/>
      <c r="AG131" s="26"/>
      <c r="AH131" s="27"/>
      <c r="AI131" s="28"/>
      <c r="AJ131" s="25"/>
      <c r="AK131" s="63"/>
    </row>
    <row r="132" spans="1:37" ht="15.75">
      <c r="A132" s="21">
        <f>RANK(D132,$D$5:$D$166)</f>
        <v>128</v>
      </c>
      <c r="B132" s="49" t="s">
        <v>150</v>
      </c>
      <c r="C132" s="1" t="s">
        <v>4</v>
      </c>
      <c r="D132" s="53">
        <f>(150-G132)/1000+F132</f>
        <v>0.07547</v>
      </c>
      <c r="E132" s="21">
        <f>A132</f>
        <v>128</v>
      </c>
      <c r="F132" s="42">
        <f>LARGE((T132:Y132),1)+LARGE((T132:Y132),2)+LARGE((T132:Y132),3)+LARGE((T132:Y132),4)</f>
        <v>0</v>
      </c>
      <c r="G132" s="43">
        <f>SUM(H132:K132)</f>
        <v>74.53</v>
      </c>
      <c r="H132" s="16">
        <f>MIN(N132:S132)</f>
        <v>36.1</v>
      </c>
      <c r="I132" s="16">
        <f>IF(COUNTIF(N132:S132,"=999")&lt;5,SMALL((N132:S132),2),0)</f>
        <v>38.43</v>
      </c>
      <c r="J132" s="16">
        <f>IF(COUNTIF(N132:S132,"=999")&lt;4,SMALL((N132:S132),3),0)</f>
        <v>0</v>
      </c>
      <c r="K132" s="16">
        <f>IF(COUNTIF(N132:S132,"=999")&lt;3,SMALL((N132:S132),4),0)</f>
        <v>0</v>
      </c>
      <c r="L132" s="16">
        <f>IF(COUNTIF(N132:S132,"=999")&lt;2,SMALL((N132:S132),5),0)</f>
        <v>0</v>
      </c>
      <c r="M132" s="16">
        <f>IF(COUNTIF(N132:S132,"=999")&lt;1,SMALL((N132:S132),5),0)</f>
        <v>0</v>
      </c>
      <c r="N132" s="16">
        <f>IF((Z132&gt;0),Z132,999)</f>
        <v>999</v>
      </c>
      <c r="O132" s="16">
        <f>IF((AB132&gt;0),AB132,999)</f>
        <v>36.1</v>
      </c>
      <c r="P132" s="16">
        <f>IF((AD132&gt;0),AD132,999)</f>
        <v>999</v>
      </c>
      <c r="Q132" s="16">
        <f>IF((AF132&gt;0),AF132,999)</f>
        <v>999</v>
      </c>
      <c r="R132" s="16">
        <f>IF((AH132&gt;0),AH132,999)</f>
        <v>999</v>
      </c>
      <c r="S132" s="16">
        <f>IF((AJ132&gt;0),AJ132,999)</f>
        <v>38.43</v>
      </c>
      <c r="T132" s="24">
        <f>AA132</f>
        <v>0</v>
      </c>
      <c r="U132" s="24">
        <f>AC132</f>
        <v>0</v>
      </c>
      <c r="V132" s="24">
        <f>AE132</f>
        <v>0</v>
      </c>
      <c r="W132" s="24">
        <f>AG132</f>
        <v>0</v>
      </c>
      <c r="X132" s="24">
        <f>AI132</f>
        <v>0</v>
      </c>
      <c r="Y132" s="45">
        <f>AK132</f>
        <v>0</v>
      </c>
      <c r="Z132" s="60"/>
      <c r="AA132" s="67"/>
      <c r="AB132" s="25">
        <f>VLOOKUP(B132,'[2]Sheet1'!$P$24:$R$87,3,FALSE)</f>
        <v>36.1</v>
      </c>
      <c r="AC132" s="63">
        <f>VLOOKUP(B132,'[2]Sheet1'!$P$24:$R$87,2,FALSE)</f>
        <v>0</v>
      </c>
      <c r="AD132" s="27"/>
      <c r="AE132" s="28"/>
      <c r="AF132" s="25"/>
      <c r="AG132" s="26"/>
      <c r="AH132" s="27"/>
      <c r="AI132" s="28"/>
      <c r="AJ132" s="25">
        <f>VLOOKUP(B132,'[6]List1'!$B$2:$F$75,5,FALSE)</f>
        <v>38.43</v>
      </c>
      <c r="AK132" s="63">
        <f>VLOOKUP(B132,'[6]List1'!$B$2:$G$75,6,FALSE)</f>
        <v>0</v>
      </c>
    </row>
    <row r="133" spans="1:37" ht="15.75">
      <c r="A133" s="21">
        <f>RANK(D133,$D$5:$D$166)</f>
        <v>129</v>
      </c>
      <c r="B133" s="9" t="s">
        <v>103</v>
      </c>
      <c r="C133" s="58" t="s">
        <v>104</v>
      </c>
      <c r="D133" s="53">
        <f>(150-G133)/1000+F133</f>
        <v>0.07537999999999999</v>
      </c>
      <c r="E133" s="21">
        <f>A133</f>
        <v>129</v>
      </c>
      <c r="F133" s="42">
        <f>LARGE((T133:Y133),1)+LARGE((T133:Y133),2)+LARGE((T133:Y133),3)+LARGE((T133:Y133),4)</f>
        <v>0</v>
      </c>
      <c r="G133" s="43">
        <f>SUM(H133:K133)</f>
        <v>74.62</v>
      </c>
      <c r="H133" s="16">
        <f>MIN(N133:S133)</f>
        <v>36.76</v>
      </c>
      <c r="I133" s="16">
        <f>IF(COUNTIF(N133:S133,"=999")&lt;5,SMALL((N133:S133),2),0)</f>
        <v>37.86</v>
      </c>
      <c r="J133" s="16">
        <f>IF(COUNTIF(N133:S133,"=999")&lt;4,SMALL((N133:S133),3),0)</f>
        <v>0</v>
      </c>
      <c r="K133" s="16">
        <f>IF(COUNTIF(N133:S133,"=999")&lt;3,SMALL((N133:S133),4),0)</f>
        <v>0</v>
      </c>
      <c r="L133" s="16">
        <f>IF(COUNTIF(N133:S133,"=999")&lt;2,SMALL((N133:S133),5),0)</f>
        <v>0</v>
      </c>
      <c r="M133" s="16">
        <f>IF(COUNTIF(N133:S133,"=999")&lt;1,SMALL((N133:S133),5),0)</f>
        <v>0</v>
      </c>
      <c r="N133" s="16">
        <f>IF((Z133&gt;0),Z133,999)</f>
        <v>999</v>
      </c>
      <c r="O133" s="16">
        <f>IF((AB133&gt;0),AB133,999)</f>
        <v>37.86</v>
      </c>
      <c r="P133" s="16">
        <f>IF((AD133&gt;0),AD133,999)</f>
        <v>999</v>
      </c>
      <c r="Q133" s="16">
        <f>IF((AF133&gt;0),AF133,999)</f>
        <v>999</v>
      </c>
      <c r="R133" s="16">
        <f>IF((AH133&gt;0),AH133,999)</f>
        <v>999</v>
      </c>
      <c r="S133" s="16">
        <f>IF((AJ133&gt;0),AJ133,999)</f>
        <v>36.76</v>
      </c>
      <c r="T133" s="24">
        <f>AA133</f>
        <v>0</v>
      </c>
      <c r="U133" s="24">
        <f>AC133</f>
        <v>0</v>
      </c>
      <c r="V133" s="24">
        <f>AE133</f>
        <v>0</v>
      </c>
      <c r="W133" s="24">
        <f>AG133</f>
        <v>0</v>
      </c>
      <c r="X133" s="24">
        <f>AI133</f>
        <v>0</v>
      </c>
      <c r="Y133" s="45">
        <f>AK133</f>
        <v>0</v>
      </c>
      <c r="Z133" s="60"/>
      <c r="AA133" s="67"/>
      <c r="AB133" s="25">
        <f>VLOOKUP(B133,'[2]Sheet1'!$P$24:$R$87,3,FALSE)</f>
        <v>37.86</v>
      </c>
      <c r="AC133" s="63">
        <f>VLOOKUP(B133,'[2]Sheet1'!$P$24:$R$87,2,FALSE)</f>
        <v>0</v>
      </c>
      <c r="AD133" s="27"/>
      <c r="AE133" s="28"/>
      <c r="AF133" s="25"/>
      <c r="AG133" s="26"/>
      <c r="AH133" s="27"/>
      <c r="AI133" s="28"/>
      <c r="AJ133" s="25">
        <f>VLOOKUP(B133,'[6]List1'!$B$2:$F$75,5,FALSE)</f>
        <v>36.76</v>
      </c>
      <c r="AK133" s="63">
        <f>VLOOKUP(B133,'[6]List1'!$B$2:$G$75,6,FALSE)</f>
        <v>0</v>
      </c>
    </row>
    <row r="134" spans="1:37" ht="15.75">
      <c r="A134" s="21">
        <f>RANK(D134,$D$5:$D$166)</f>
        <v>130</v>
      </c>
      <c r="B134" s="9" t="s">
        <v>117</v>
      </c>
      <c r="C134" s="9" t="s">
        <v>14</v>
      </c>
      <c r="D134" s="37">
        <f>(150-G134)/1000+F134</f>
        <v>0.07347</v>
      </c>
      <c r="E134" s="21">
        <f>A134</f>
        <v>130</v>
      </c>
      <c r="F134" s="42">
        <f>LARGE((T134:Y134),1)+LARGE((T134:Y134),2)+LARGE((T134:Y134),3)+LARGE((T134:Y134),4)</f>
        <v>0</v>
      </c>
      <c r="G134" s="43">
        <f>SUM(H134:K134)</f>
        <v>76.53</v>
      </c>
      <c r="H134" s="16">
        <f>MIN(N134:S134)</f>
        <v>37.11</v>
      </c>
      <c r="I134" s="16">
        <f>IF(COUNTIF(N134:S134,"=999")&lt;5,SMALL((N134:S134),2),0)</f>
        <v>39.42</v>
      </c>
      <c r="J134" s="16">
        <f>IF(COUNTIF(N134:S134,"=999")&lt;4,SMALL((N134:S134),3),0)</f>
        <v>0</v>
      </c>
      <c r="K134" s="16">
        <f>IF(COUNTIF(N134:S134,"=999")&lt;3,SMALL((N134:S134),4),0)</f>
        <v>0</v>
      </c>
      <c r="L134" s="16">
        <f>IF(COUNTIF(N134:S134,"=999")&lt;2,SMALL((N134:S134),5),0)</f>
        <v>0</v>
      </c>
      <c r="M134" s="16">
        <f>IF(COUNTIF(N134:S134,"=999")&lt;1,SMALL((N134:S134),5),0)</f>
        <v>0</v>
      </c>
      <c r="N134" s="16">
        <f>IF((Z134&gt;0),Z134,999)</f>
        <v>999</v>
      </c>
      <c r="O134" s="16">
        <f>IF((AB134&gt;0),AB134,999)</f>
        <v>39.42</v>
      </c>
      <c r="P134" s="16">
        <f>IF((AD134&gt;0),AD134,999)</f>
        <v>999</v>
      </c>
      <c r="Q134" s="16">
        <f>IF((AF134&gt;0),AF134,999)</f>
        <v>999</v>
      </c>
      <c r="R134" s="16">
        <f>IF((AH134&gt;0),AH134,999)</f>
        <v>37.11</v>
      </c>
      <c r="S134" s="16">
        <f>IF((AJ134&gt;0),AJ134,999)</f>
        <v>999</v>
      </c>
      <c r="T134" s="24">
        <f>AA134</f>
        <v>0</v>
      </c>
      <c r="U134" s="24">
        <f>AC134</f>
        <v>0</v>
      </c>
      <c r="V134" s="24">
        <f>AE134</f>
        <v>0</v>
      </c>
      <c r="W134" s="24">
        <f>AG134</f>
        <v>0</v>
      </c>
      <c r="X134" s="24">
        <f>AI134</f>
        <v>0</v>
      </c>
      <c r="Y134" s="45">
        <f>AK134</f>
        <v>0</v>
      </c>
      <c r="Z134" s="60"/>
      <c r="AA134" s="67"/>
      <c r="AB134" s="25">
        <f>VLOOKUP(B134,'[2]Sheet1'!$P$24:$R$87,3,FALSE)</f>
        <v>39.42</v>
      </c>
      <c r="AC134" s="63">
        <f>VLOOKUP(B134,'[2]Sheet1'!$P$24:$R$87,2,FALSE)</f>
        <v>0</v>
      </c>
      <c r="AD134" s="27"/>
      <c r="AE134" s="28"/>
      <c r="AF134" s="25"/>
      <c r="AG134" s="26"/>
      <c r="AH134" s="27">
        <f>VLOOKUP(B134,'[5]Dvojboj tisk'!$B$9:$P$62,15,FALSE)</f>
        <v>37.11</v>
      </c>
      <c r="AI134" s="28">
        <f>VLOOKUP(B134,'[5]Dvojboj tisk'!$B$9:$R$62,17,FALSE)</f>
        <v>0</v>
      </c>
      <c r="AJ134" s="25"/>
      <c r="AK134" s="63"/>
    </row>
    <row r="135" spans="1:37" ht="15.75">
      <c r="A135" s="21">
        <f>RANK(D135,$D$5:$D$166)</f>
        <v>131</v>
      </c>
      <c r="B135" s="1" t="s">
        <v>57</v>
      </c>
      <c r="C135" s="1" t="s">
        <v>4</v>
      </c>
      <c r="D135" s="23">
        <f>(150-G135)/1000+F135</f>
        <v>0.07342</v>
      </c>
      <c r="E135" s="21">
        <f>A135</f>
        <v>131</v>
      </c>
      <c r="F135" s="42">
        <f>LARGE((T135:Y135),1)+LARGE((T135:Y135),2)+LARGE((T135:Y135),3)+LARGE((T135:Y135),4)</f>
        <v>0</v>
      </c>
      <c r="G135" s="43">
        <f>SUM(H135:K135)</f>
        <v>76.58</v>
      </c>
      <c r="H135" s="16">
        <f>MIN(N135:S135)</f>
        <v>37.48</v>
      </c>
      <c r="I135" s="16">
        <f>IF(COUNTIF(N135:S135,"=999")&lt;5,SMALL((N135:S135),2),0)</f>
        <v>39.1</v>
      </c>
      <c r="J135" s="16">
        <f>IF(COUNTIF(N135:S135,"=999")&lt;4,SMALL((N135:S135),3),0)</f>
        <v>0</v>
      </c>
      <c r="K135" s="16">
        <f>IF(COUNTIF(N135:S135,"=999")&lt;3,SMALL((N135:S135),4),0)</f>
        <v>0</v>
      </c>
      <c r="L135" s="16">
        <f>IF(COUNTIF(N135:S135,"=999")&lt;2,SMALL((N135:S135),5),0)</f>
        <v>0</v>
      </c>
      <c r="M135" s="16">
        <f>IF(COUNTIF(N135:S135,"=999")&lt;1,SMALL((N135:S135),5),0)</f>
        <v>0</v>
      </c>
      <c r="N135" s="16">
        <f>IF((Z135&gt;0),Z135,999)</f>
        <v>999</v>
      </c>
      <c r="O135" s="16">
        <f>IF((AB135&gt;0),AB135,999)</f>
        <v>39.1</v>
      </c>
      <c r="P135" s="16">
        <f>IF((AD135&gt;0),AD135,999)</f>
        <v>999</v>
      </c>
      <c r="Q135" s="16">
        <f>IF((AF135&gt;0),AF135,999)</f>
        <v>999</v>
      </c>
      <c r="R135" s="16">
        <f>IF((AH135&gt;0),AH135,999)</f>
        <v>999</v>
      </c>
      <c r="S135" s="16">
        <f>IF((AJ135&gt;0),AJ135,999)</f>
        <v>37.48</v>
      </c>
      <c r="T135" s="24">
        <f>AA135</f>
        <v>0</v>
      </c>
      <c r="U135" s="24">
        <f>AC135</f>
        <v>0</v>
      </c>
      <c r="V135" s="24">
        <f>AE135</f>
        <v>0</v>
      </c>
      <c r="W135" s="24">
        <f>AG135</f>
        <v>0</v>
      </c>
      <c r="X135" s="24">
        <f>AI135</f>
        <v>0</v>
      </c>
      <c r="Y135" s="45">
        <f>AK135</f>
        <v>0</v>
      </c>
      <c r="Z135" s="60"/>
      <c r="AA135" s="67"/>
      <c r="AB135" s="25">
        <f>VLOOKUP(B135,'[2]Sheet1'!$P$24:$R$87,3,FALSE)</f>
        <v>39.1</v>
      </c>
      <c r="AC135" s="63">
        <f>VLOOKUP(B135,'[2]Sheet1'!$P$24:$R$87,2,FALSE)</f>
        <v>0</v>
      </c>
      <c r="AD135" s="27"/>
      <c r="AE135" s="28"/>
      <c r="AF135" s="25"/>
      <c r="AG135" s="26"/>
      <c r="AH135" s="27"/>
      <c r="AI135" s="28"/>
      <c r="AJ135" s="25">
        <f>VLOOKUP(B135,'[6]List1'!$B$2:$F$75,5,FALSE)</f>
        <v>37.48</v>
      </c>
      <c r="AK135" s="63">
        <f>VLOOKUP(B135,'[6]List1'!$B$2:$G$75,6,FALSE)</f>
        <v>0</v>
      </c>
    </row>
    <row r="136" spans="1:37" ht="15.75">
      <c r="A136" s="21">
        <f>RANK(D136,$D$5:$D$166)</f>
        <v>132</v>
      </c>
      <c r="B136" s="1" t="s">
        <v>209</v>
      </c>
      <c r="C136" s="1" t="s">
        <v>4</v>
      </c>
      <c r="D136" s="23">
        <f>(150-G136)/1000+F136</f>
        <v>0.07322</v>
      </c>
      <c r="E136" s="21">
        <f>A136</f>
        <v>132</v>
      </c>
      <c r="F136" s="42">
        <f>LARGE((T136:Y136),1)+LARGE((T136:Y136),2)+LARGE((T136:Y136),3)+LARGE((T136:Y136),4)</f>
        <v>0</v>
      </c>
      <c r="G136" s="43">
        <f>SUM(H136:K136)</f>
        <v>76.78</v>
      </c>
      <c r="H136" s="16">
        <f>MIN(N136:S136)</f>
        <v>36.49</v>
      </c>
      <c r="I136" s="16">
        <f>IF(COUNTIF(N136:S136,"=999")&lt;5,SMALL((N136:S136),2),0)</f>
        <v>40.29</v>
      </c>
      <c r="J136" s="16">
        <f>IF(COUNTIF(N136:S136,"=999")&lt;4,SMALL((N136:S136),3),0)</f>
        <v>0</v>
      </c>
      <c r="K136" s="16">
        <f>IF(COUNTIF(N136:S136,"=999")&lt;3,SMALL((N136:S136),4),0)</f>
        <v>0</v>
      </c>
      <c r="L136" s="16">
        <f>IF(COUNTIF(N136:S136,"=999")&lt;2,SMALL((N136:S136),5),0)</f>
        <v>0</v>
      </c>
      <c r="M136" s="16">
        <f>IF(COUNTIF(N136:S136,"=999")&lt;1,SMALL((N136:S136),5),0)</f>
        <v>0</v>
      </c>
      <c r="N136" s="16">
        <f>IF((Z136&gt;0),Z136,999)</f>
        <v>999</v>
      </c>
      <c r="O136" s="16">
        <f>IF((AB136&gt;0),AB136,999)</f>
        <v>999</v>
      </c>
      <c r="P136" s="16">
        <f>IF((AD136&gt;0),AD136,999)</f>
        <v>999</v>
      </c>
      <c r="Q136" s="16">
        <f>IF((AF136&gt;0),AF136,999)</f>
        <v>999</v>
      </c>
      <c r="R136" s="16">
        <f>IF((AH136&gt;0),AH136,999)</f>
        <v>36.49</v>
      </c>
      <c r="S136" s="16">
        <f>IF((AJ136&gt;0),AJ136,999)</f>
        <v>40.29</v>
      </c>
      <c r="T136" s="24">
        <f>AA136</f>
        <v>0</v>
      </c>
      <c r="U136" s="24">
        <f>AC136</f>
        <v>0</v>
      </c>
      <c r="V136" s="24">
        <f>AE136</f>
        <v>0</v>
      </c>
      <c r="W136" s="24">
        <f>AG136</f>
        <v>0</v>
      </c>
      <c r="X136" s="24">
        <f>AI136</f>
        <v>0</v>
      </c>
      <c r="Y136" s="45">
        <f>AK136</f>
        <v>0</v>
      </c>
      <c r="Z136" s="60"/>
      <c r="AA136" s="67"/>
      <c r="AB136" s="25"/>
      <c r="AC136" s="63"/>
      <c r="AD136" s="27"/>
      <c r="AE136" s="28"/>
      <c r="AF136" s="25"/>
      <c r="AG136" s="26"/>
      <c r="AH136" s="27">
        <f>VLOOKUP(B136,'[5]Dvojboj tisk'!$B$9:$P$62,15,FALSE)</f>
        <v>36.49</v>
      </c>
      <c r="AI136" s="28">
        <f>VLOOKUP(B136,'[5]Dvojboj tisk'!$B$9:$R$62,17,FALSE)</f>
        <v>0</v>
      </c>
      <c r="AJ136" s="25">
        <f>VLOOKUP(B136,'[6]List1'!$B$2:$F$75,5,FALSE)</f>
        <v>40.29</v>
      </c>
      <c r="AK136" s="63">
        <f>VLOOKUP(B136,'[6]List1'!$B$2:$G$75,6,FALSE)</f>
        <v>0</v>
      </c>
    </row>
    <row r="137" spans="1:37" ht="15.75">
      <c r="A137" s="21">
        <f>RANK(D137,$D$5:$D$166)</f>
        <v>133</v>
      </c>
      <c r="B137" s="59" t="s">
        <v>210</v>
      </c>
      <c r="C137" s="58" t="s">
        <v>4</v>
      </c>
      <c r="D137" s="53">
        <f>(150-G137)/1000+F137</f>
        <v>0.07003999999999999</v>
      </c>
      <c r="E137" s="21">
        <f>A137</f>
        <v>133</v>
      </c>
      <c r="F137" s="42">
        <f>LARGE((T137:Y137),1)+LARGE((T137:Y137),2)+LARGE((T137:Y137),3)+LARGE((T137:Y137),4)</f>
        <v>0</v>
      </c>
      <c r="G137" s="43">
        <f>SUM(H137:K137)</f>
        <v>79.96000000000001</v>
      </c>
      <c r="H137" s="16">
        <f>MIN(N137:S137)</f>
        <v>38.2</v>
      </c>
      <c r="I137" s="16">
        <f>IF(COUNTIF(N137:S137,"=999")&lt;5,SMALL((N137:S137),2),0)</f>
        <v>41.76</v>
      </c>
      <c r="J137" s="16">
        <f>IF(COUNTIF(N137:S137,"=999")&lt;4,SMALL((N137:S137),3),0)</f>
        <v>0</v>
      </c>
      <c r="K137" s="16">
        <f>IF(COUNTIF(N137:S137,"=999")&lt;3,SMALL((N137:S137),4),0)</f>
        <v>0</v>
      </c>
      <c r="L137" s="16">
        <f>IF(COUNTIF(N137:S137,"=999")&lt;2,SMALL((N137:S137),5),0)</f>
        <v>0</v>
      </c>
      <c r="M137" s="16">
        <f>IF(COUNTIF(N137:S137,"=999")&lt;1,SMALL((N137:S137),5),0)</f>
        <v>0</v>
      </c>
      <c r="N137" s="16">
        <f>IF((Z137&gt;0),Z137,999)</f>
        <v>999</v>
      </c>
      <c r="O137" s="16">
        <f>IF((AB137&gt;0),AB137,999)</f>
        <v>999</v>
      </c>
      <c r="P137" s="16">
        <f>IF((AD137&gt;0),AD137,999)</f>
        <v>999</v>
      </c>
      <c r="Q137" s="16">
        <f>IF((AF137&gt;0),AF137,999)</f>
        <v>999</v>
      </c>
      <c r="R137" s="16">
        <f>IF((AH137&gt;0),AH137,999)</f>
        <v>38.2</v>
      </c>
      <c r="S137" s="16">
        <f>IF((AJ137&gt;0),AJ137,999)</f>
        <v>41.76</v>
      </c>
      <c r="T137" s="24">
        <f>AA137</f>
        <v>0</v>
      </c>
      <c r="U137" s="24">
        <f>AC137</f>
        <v>0</v>
      </c>
      <c r="V137" s="24">
        <f>AE137</f>
        <v>0</v>
      </c>
      <c r="W137" s="24">
        <f>AG137</f>
        <v>0</v>
      </c>
      <c r="X137" s="24">
        <f>AI137</f>
        <v>0</v>
      </c>
      <c r="Y137" s="45">
        <f>AK137</f>
        <v>0</v>
      </c>
      <c r="Z137" s="60"/>
      <c r="AA137" s="67"/>
      <c r="AB137" s="25"/>
      <c r="AC137" s="63"/>
      <c r="AD137" s="27"/>
      <c r="AE137" s="28"/>
      <c r="AF137" s="25"/>
      <c r="AG137" s="26"/>
      <c r="AH137" s="27">
        <f>VLOOKUP(B137,'[5]Dvojboj tisk'!$B$9:$P$62,15,FALSE)</f>
        <v>38.2</v>
      </c>
      <c r="AI137" s="28">
        <f>VLOOKUP(B137,'[5]Dvojboj tisk'!$B$9:$R$62,17,FALSE)</f>
        <v>0</v>
      </c>
      <c r="AJ137" s="25">
        <f>VLOOKUP(B137,'[6]List1'!$B$2:$F$75,5,FALSE)</f>
        <v>41.76</v>
      </c>
      <c r="AK137" s="63">
        <f>VLOOKUP(B137,'[6]List1'!$B$2:$G$75,6,FALSE)</f>
        <v>0</v>
      </c>
    </row>
    <row r="138" spans="1:37" ht="15.75">
      <c r="A138" s="21">
        <f>RANK(D138,$D$5:$D$166)</f>
        <v>134</v>
      </c>
      <c r="B138" s="9" t="s">
        <v>211</v>
      </c>
      <c r="C138" s="1" t="s">
        <v>25</v>
      </c>
      <c r="D138" s="53">
        <f>(150-G138)/1000+F138</f>
        <v>0.06941</v>
      </c>
      <c r="E138" s="21">
        <f>A138</f>
        <v>134</v>
      </c>
      <c r="F138" s="42">
        <f>LARGE((T138:Y138),1)+LARGE((T138:Y138),2)+LARGE((T138:Y138),3)+LARGE((T138:Y138),4)</f>
        <v>0</v>
      </c>
      <c r="G138" s="43">
        <f>SUM(H138:K138)</f>
        <v>80.59</v>
      </c>
      <c r="H138" s="16">
        <f>MIN(N138:S138)</f>
        <v>40.23</v>
      </c>
      <c r="I138" s="16">
        <f>IF(COUNTIF(N138:S138,"=999")&lt;5,SMALL((N138:S138),2),0)</f>
        <v>40.36</v>
      </c>
      <c r="J138" s="16">
        <f>IF(COUNTIF(N138:S138,"=999")&lt;4,SMALL((N138:S138),3),0)</f>
        <v>0</v>
      </c>
      <c r="K138" s="16">
        <f>IF(COUNTIF(N138:S138,"=999")&lt;3,SMALL((N138:S138),4),0)</f>
        <v>0</v>
      </c>
      <c r="L138" s="16">
        <f>IF(COUNTIF(N138:S138,"=999")&lt;2,SMALL((N138:S138),5),0)</f>
        <v>0</v>
      </c>
      <c r="M138" s="16">
        <f>IF(COUNTIF(N138:S138,"=999")&lt;1,SMALL((N138:S138),5),0)</f>
        <v>0</v>
      </c>
      <c r="N138" s="16">
        <f>IF((Z138&gt;0),Z138,999)</f>
        <v>999</v>
      </c>
      <c r="O138" s="16">
        <f>IF((AB138&gt;0),AB138,999)</f>
        <v>999</v>
      </c>
      <c r="P138" s="16">
        <f>IF((AD138&gt;0),AD138,999)</f>
        <v>999</v>
      </c>
      <c r="Q138" s="16">
        <f>IF((AF138&gt;0),AF138,999)</f>
        <v>999</v>
      </c>
      <c r="R138" s="16">
        <f>IF((AH138&gt;0),AH138,999)</f>
        <v>40.23</v>
      </c>
      <c r="S138" s="16">
        <f>IF((AJ138&gt;0),AJ138,999)</f>
        <v>40.36</v>
      </c>
      <c r="T138" s="24">
        <f>AA138</f>
        <v>0</v>
      </c>
      <c r="U138" s="24">
        <f>AC138</f>
        <v>0</v>
      </c>
      <c r="V138" s="24">
        <f>AE138</f>
        <v>0</v>
      </c>
      <c r="W138" s="24">
        <f>AG138</f>
        <v>0</v>
      </c>
      <c r="X138" s="24">
        <f>AI138</f>
        <v>0</v>
      </c>
      <c r="Y138" s="45">
        <f>AK138</f>
        <v>0</v>
      </c>
      <c r="Z138" s="60"/>
      <c r="AA138" s="67"/>
      <c r="AB138" s="25"/>
      <c r="AC138" s="63"/>
      <c r="AD138" s="27"/>
      <c r="AE138" s="28"/>
      <c r="AF138" s="25"/>
      <c r="AG138" s="26"/>
      <c r="AH138" s="27">
        <f>VLOOKUP(B138,'[5]Dvojboj tisk'!$B$9:$P$62,15,FALSE)</f>
        <v>40.23</v>
      </c>
      <c r="AI138" s="28">
        <f>VLOOKUP(B138,'[5]Dvojboj tisk'!$B$9:$R$62,17,FALSE)</f>
        <v>0</v>
      </c>
      <c r="AJ138" s="25">
        <f>VLOOKUP(B138,'[6]List1'!$B$2:$F$75,5,FALSE)</f>
        <v>40.36</v>
      </c>
      <c r="AK138" s="63">
        <f>VLOOKUP(B138,'[6]List1'!$B$2:$G$75,6,FALSE)</f>
        <v>0</v>
      </c>
    </row>
    <row r="139" spans="1:37" ht="15.75">
      <c r="A139" s="21">
        <f>RANK(D139,$D$5:$D$166)</f>
        <v>135</v>
      </c>
      <c r="B139" s="9" t="s">
        <v>110</v>
      </c>
      <c r="C139" s="58" t="s">
        <v>8</v>
      </c>
      <c r="D139" s="53">
        <f>(150-G139)/1000+F139</f>
        <v>0.06747</v>
      </c>
      <c r="E139" s="21">
        <f>A139</f>
        <v>135</v>
      </c>
      <c r="F139" s="42">
        <f>LARGE((T139:Y139),1)+LARGE((T139:Y139),2)+LARGE((T139:Y139),3)+LARGE((T139:Y139),4)</f>
        <v>0</v>
      </c>
      <c r="G139" s="43">
        <f>SUM(H139:K139)</f>
        <v>82.53</v>
      </c>
      <c r="H139" s="16">
        <f>MIN(N139:S139)</f>
        <v>36</v>
      </c>
      <c r="I139" s="16">
        <f>IF(COUNTIF(N139:S139,"=999")&lt;5,SMALL((N139:S139),2),0)</f>
        <v>46.53</v>
      </c>
      <c r="J139" s="16">
        <f>IF(COUNTIF(N139:S139,"=999")&lt;4,SMALL((N139:S139),3),0)</f>
        <v>0</v>
      </c>
      <c r="K139" s="16">
        <f>IF(COUNTIF(N139:S139,"=999")&lt;3,SMALL((N139:S139),4),0)</f>
        <v>0</v>
      </c>
      <c r="L139" s="16">
        <f>IF(COUNTIF(N139:S139,"=999")&lt;2,SMALL((N139:S139),5),0)</f>
        <v>0</v>
      </c>
      <c r="M139" s="16">
        <f>IF(COUNTIF(N139:S139,"=999")&lt;1,SMALL((N139:S139),5),0)</f>
        <v>0</v>
      </c>
      <c r="N139" s="16">
        <f>IF((Z139&gt;0),Z139,999)</f>
        <v>999</v>
      </c>
      <c r="O139" s="16">
        <f>IF((AB139&gt;0),AB139,999)</f>
        <v>36</v>
      </c>
      <c r="P139" s="16">
        <f>IF((AD139&gt;0),AD139,999)</f>
        <v>46.53</v>
      </c>
      <c r="Q139" s="16">
        <f>IF((AF139&gt;0),AF139,999)</f>
        <v>999</v>
      </c>
      <c r="R139" s="16">
        <f>IF((AH139&gt;0),AH139,999)</f>
        <v>999</v>
      </c>
      <c r="S139" s="16">
        <f>IF((AJ139&gt;0),AJ139,999)</f>
        <v>999</v>
      </c>
      <c r="T139" s="24">
        <f>AA139</f>
        <v>0</v>
      </c>
      <c r="U139" s="24">
        <f>AC139</f>
        <v>0</v>
      </c>
      <c r="V139" s="24">
        <f>AE139</f>
        <v>0</v>
      </c>
      <c r="W139" s="24">
        <f>AG139</f>
        <v>0</v>
      </c>
      <c r="X139" s="24">
        <f>AI139</f>
        <v>0</v>
      </c>
      <c r="Y139" s="45">
        <f>AK139</f>
        <v>0</v>
      </c>
      <c r="Z139" s="60"/>
      <c r="AA139" s="67"/>
      <c r="AB139" s="25">
        <f>VLOOKUP(B139,'[2]Sheet1'!$P$24:$R$87,3,FALSE)</f>
        <v>36</v>
      </c>
      <c r="AC139" s="63">
        <f>VLOOKUP(B139,'[2]Sheet1'!$P$24:$R$87,2,FALSE)</f>
        <v>0</v>
      </c>
      <c r="AD139" s="27">
        <f>VLOOKUP(B139,'[3]Dvojboj'!$J$3:$K$55,2,FALSE)</f>
        <v>46.53</v>
      </c>
      <c r="AE139" s="28">
        <f>VLOOKUP(B139,'[3]Dvojboj'!$J$3:$L$55,3,FALSE)</f>
        <v>0</v>
      </c>
      <c r="AF139" s="25"/>
      <c r="AG139" s="26"/>
      <c r="AH139" s="27"/>
      <c r="AI139" s="28"/>
      <c r="AJ139" s="25"/>
      <c r="AK139" s="63"/>
    </row>
    <row r="140" spans="1:37" ht="15.75">
      <c r="A140" s="21">
        <f>RANK(D140,$D$5:$D$166)</f>
        <v>136</v>
      </c>
      <c r="B140" s="9" t="s">
        <v>172</v>
      </c>
      <c r="C140" s="58" t="s">
        <v>10</v>
      </c>
      <c r="D140" s="53">
        <f>(150-G140)/1000+F140</f>
        <v>0.06584000000000001</v>
      </c>
      <c r="E140" s="21">
        <f>A140</f>
        <v>136</v>
      </c>
      <c r="F140" s="42">
        <f>LARGE((T140:Y140),1)+LARGE((T140:Y140),2)+LARGE((T140:Y140),3)+LARGE((T140:Y140),4)</f>
        <v>0</v>
      </c>
      <c r="G140" s="43">
        <f>SUM(H140:K140)</f>
        <v>84.16</v>
      </c>
      <c r="H140" s="16">
        <f>MIN(N140:S140)</f>
        <v>41.2</v>
      </c>
      <c r="I140" s="16">
        <f>IF(COUNTIF(N140:S140,"=999")&lt;5,SMALL((N140:S140),2),0)</f>
        <v>42.96</v>
      </c>
      <c r="J140" s="16">
        <f>IF(COUNTIF(N140:S140,"=999")&lt;4,SMALL((N140:S140),3),0)</f>
        <v>0</v>
      </c>
      <c r="K140" s="16">
        <f>IF(COUNTIF(N140:S140,"=999")&lt;3,SMALL((N140:S140),4),0)</f>
        <v>0</v>
      </c>
      <c r="L140" s="16">
        <f>IF(COUNTIF(N140:S140,"=999")&lt;2,SMALL((N140:S140),5),0)</f>
        <v>0</v>
      </c>
      <c r="M140" s="16">
        <f>IF(COUNTIF(N140:S140,"=999")&lt;1,SMALL((N140:S140),5),0)</f>
        <v>0</v>
      </c>
      <c r="N140" s="16">
        <f>IF((Z140&gt;0),Z140,999)</f>
        <v>999</v>
      </c>
      <c r="O140" s="16">
        <f>IF((AB140&gt;0),AB140,999)</f>
        <v>999</v>
      </c>
      <c r="P140" s="16">
        <f>IF((AD140&gt;0),AD140,999)</f>
        <v>999</v>
      </c>
      <c r="Q140" s="16">
        <f>IF((AF140&gt;0),AF140,999)</f>
        <v>42.96</v>
      </c>
      <c r="R140" s="16">
        <f>IF((AH140&gt;0),AH140,999)</f>
        <v>41.2</v>
      </c>
      <c r="S140" s="16">
        <f>IF((AJ140&gt;0),AJ140,999)</f>
        <v>999</v>
      </c>
      <c r="T140" s="24">
        <f>AA140</f>
        <v>0</v>
      </c>
      <c r="U140" s="24">
        <f>AC140</f>
        <v>0</v>
      </c>
      <c r="V140" s="24">
        <f>AE140</f>
        <v>0</v>
      </c>
      <c r="W140" s="24">
        <f>AG140</f>
        <v>0</v>
      </c>
      <c r="X140" s="24">
        <f>AI140</f>
        <v>0</v>
      </c>
      <c r="Y140" s="45">
        <f>AK140</f>
        <v>0</v>
      </c>
      <c r="Z140" s="60"/>
      <c r="AA140" s="67"/>
      <c r="AB140" s="25"/>
      <c r="AC140" s="63"/>
      <c r="AD140" s="27"/>
      <c r="AE140" s="28"/>
      <c r="AF140" s="25">
        <f>VLOOKUP(B140,'[4]Vysledky_Dvojboj'!$O$4:$Q$46,2,FALSE)</f>
        <v>42.96</v>
      </c>
      <c r="AG140" s="26">
        <f>VLOOKUP(B140,'[4]Vysledky_Dvojboj'!$O$4:$Q$46,3,FALSE)</f>
        <v>0</v>
      </c>
      <c r="AH140" s="27">
        <f>VLOOKUP(B140,'[5]Dvojboj tisk'!$B$9:$P$62,15,FALSE)</f>
        <v>41.2</v>
      </c>
      <c r="AI140" s="28">
        <f>VLOOKUP(B140,'[5]Dvojboj tisk'!$B$9:$R$62,17,FALSE)</f>
        <v>0</v>
      </c>
      <c r="AJ140" s="25"/>
      <c r="AK140" s="63"/>
    </row>
    <row r="141" spans="1:37" ht="15.75">
      <c r="A141" s="21">
        <f>RANK(D141,$D$5:$D$166)</f>
        <v>137</v>
      </c>
      <c r="B141" s="9" t="s">
        <v>171</v>
      </c>
      <c r="C141" s="1" t="s">
        <v>96</v>
      </c>
      <c r="D141" s="23">
        <f>(150-G141)/1000+F141</f>
        <v>0.06471</v>
      </c>
      <c r="E141" s="21">
        <f>A141</f>
        <v>137</v>
      </c>
      <c r="F141" s="42">
        <f>LARGE((T141:Y141),1)+LARGE((T141:Y141),2)+LARGE((T141:Y141),3)+LARGE((T141:Y141),4)</f>
        <v>0</v>
      </c>
      <c r="G141" s="43">
        <f>SUM(H141:K141)</f>
        <v>85.28999999999999</v>
      </c>
      <c r="H141" s="16">
        <f>MIN(N141:S141)</f>
        <v>42.55</v>
      </c>
      <c r="I141" s="16">
        <f>IF(COUNTIF(N141:S141,"=999")&lt;5,SMALL((N141:S141),2),0)</f>
        <v>42.74</v>
      </c>
      <c r="J141" s="16">
        <f>IF(COUNTIF(N141:S141,"=999")&lt;4,SMALL((N141:S141),3),0)</f>
        <v>0</v>
      </c>
      <c r="K141" s="16">
        <f>IF(COUNTIF(N141:S141,"=999")&lt;3,SMALL((N141:S141),4),0)</f>
        <v>0</v>
      </c>
      <c r="L141" s="16">
        <f>IF(COUNTIF(N141:S141,"=999")&lt;2,SMALL((N141:S141),5),0)</f>
        <v>0</v>
      </c>
      <c r="M141" s="16">
        <f>IF(COUNTIF(N141:S141,"=999")&lt;1,SMALL((N141:S141),5),0)</f>
        <v>0</v>
      </c>
      <c r="N141" s="16">
        <f>IF((Z141&gt;0),Z141,999)</f>
        <v>999</v>
      </c>
      <c r="O141" s="16">
        <f>IF((AB141&gt;0),AB141,999)</f>
        <v>999</v>
      </c>
      <c r="P141" s="16">
        <f>IF((AD141&gt;0),AD141,999)</f>
        <v>999</v>
      </c>
      <c r="Q141" s="16">
        <f>IF((AF141&gt;0),AF141,999)</f>
        <v>42.74</v>
      </c>
      <c r="R141" s="16">
        <f>IF((AH141&gt;0),AH141,999)</f>
        <v>42.55</v>
      </c>
      <c r="S141" s="16">
        <f>IF((AJ141&gt;0),AJ141,999)</f>
        <v>999</v>
      </c>
      <c r="T141" s="24">
        <f>AA141</f>
        <v>0</v>
      </c>
      <c r="U141" s="24">
        <f>AC141</f>
        <v>0</v>
      </c>
      <c r="V141" s="24">
        <f>AE141</f>
        <v>0</v>
      </c>
      <c r="W141" s="24">
        <f>AG141</f>
        <v>0</v>
      </c>
      <c r="X141" s="24">
        <f>AI141</f>
        <v>0</v>
      </c>
      <c r="Y141" s="45">
        <f>AK141</f>
        <v>0</v>
      </c>
      <c r="Z141" s="60"/>
      <c r="AA141" s="67"/>
      <c r="AB141" s="25"/>
      <c r="AC141" s="63"/>
      <c r="AD141" s="27"/>
      <c r="AE141" s="28"/>
      <c r="AF141" s="25">
        <f>VLOOKUP(B141,'[4]Vysledky_Dvojboj'!$O$4:$Q$46,2,FALSE)</f>
        <v>42.74</v>
      </c>
      <c r="AG141" s="26">
        <f>VLOOKUP(B141,'[4]Vysledky_Dvojboj'!$O$4:$Q$46,3,FALSE)</f>
        <v>0</v>
      </c>
      <c r="AH141" s="27">
        <f>VLOOKUP(B141,'[5]Dvojboj tisk'!$B$9:$P$62,15,FALSE)</f>
        <v>42.55</v>
      </c>
      <c r="AI141" s="28">
        <f>VLOOKUP(B141,'[5]Dvojboj tisk'!$B$9:$R$62,17,FALSE)</f>
        <v>0</v>
      </c>
      <c r="AJ141" s="25"/>
      <c r="AK141" s="63"/>
    </row>
    <row r="142" spans="1:37" ht="15.75">
      <c r="A142" s="21">
        <f>RANK(D142,$D$5:$D$166)</f>
        <v>138</v>
      </c>
      <c r="B142" s="59" t="s">
        <v>49</v>
      </c>
      <c r="C142" s="49" t="s">
        <v>25</v>
      </c>
      <c r="D142" s="23">
        <f>(150-G142)/1000+F142</f>
        <v>0.0632</v>
      </c>
      <c r="E142" s="21">
        <f>A142</f>
        <v>138</v>
      </c>
      <c r="F142" s="42">
        <f>LARGE((T142:Y142),1)+LARGE((T142:Y142),2)+LARGE((T142:Y142),3)+LARGE((T142:Y142),4)</f>
        <v>0</v>
      </c>
      <c r="G142" s="43">
        <f>SUM(H142:K142)</f>
        <v>86.8</v>
      </c>
      <c r="H142" s="16">
        <f>MIN(N142:S142)</f>
        <v>41.93</v>
      </c>
      <c r="I142" s="16">
        <f>IF(COUNTIF(N142:S142,"=999")&lt;5,SMALL((N142:S142),2),0)</f>
        <v>44.87</v>
      </c>
      <c r="J142" s="16">
        <f>IF(COUNTIF(N142:S142,"=999")&lt;4,SMALL((N142:S142),3),0)</f>
        <v>0</v>
      </c>
      <c r="K142" s="16">
        <f>IF(COUNTIF(N142:S142,"=999")&lt;3,SMALL((N142:S142),4),0)</f>
        <v>0</v>
      </c>
      <c r="L142" s="16">
        <f>IF(COUNTIF(N142:S142,"=999")&lt;2,SMALL((N142:S142),5),0)</f>
        <v>0</v>
      </c>
      <c r="M142" s="16">
        <f>IF(COUNTIF(N142:S142,"=999")&lt;1,SMALL((N142:S142),5),0)</f>
        <v>0</v>
      </c>
      <c r="N142" s="16">
        <f>IF((Z142&gt;0),Z142,999)</f>
        <v>999</v>
      </c>
      <c r="O142" s="16">
        <f>IF((AB142&gt;0),AB142,999)</f>
        <v>999</v>
      </c>
      <c r="P142" s="16">
        <f>IF((AD142&gt;0),AD142,999)</f>
        <v>999</v>
      </c>
      <c r="Q142" s="16">
        <f>IF((AF142&gt;0),AF142,999)</f>
        <v>999</v>
      </c>
      <c r="R142" s="16">
        <f>IF((AH142&gt;0),AH142,999)</f>
        <v>44.87</v>
      </c>
      <c r="S142" s="16">
        <f>IF((AJ142&gt;0),AJ142,999)</f>
        <v>41.93</v>
      </c>
      <c r="T142" s="24">
        <f>AA142</f>
        <v>0</v>
      </c>
      <c r="U142" s="24">
        <f>AC142</f>
        <v>0</v>
      </c>
      <c r="V142" s="24">
        <f>AE142</f>
        <v>0</v>
      </c>
      <c r="W142" s="24">
        <f>AG142</f>
        <v>0</v>
      </c>
      <c r="X142" s="24">
        <f>AI142</f>
        <v>0</v>
      </c>
      <c r="Y142" s="45">
        <f>AK142</f>
        <v>0</v>
      </c>
      <c r="Z142" s="60"/>
      <c r="AA142" s="67"/>
      <c r="AB142" s="25"/>
      <c r="AC142" s="63"/>
      <c r="AD142" s="27"/>
      <c r="AE142" s="28"/>
      <c r="AF142" s="25"/>
      <c r="AG142" s="26"/>
      <c r="AH142" s="27">
        <f>VLOOKUP(B142,'[5]Dvojboj tisk'!$B$9:$P$62,15,FALSE)</f>
        <v>44.87</v>
      </c>
      <c r="AI142" s="28">
        <f>VLOOKUP(B142,'[5]Dvojboj tisk'!$B$9:$R$62,17,FALSE)</f>
        <v>0</v>
      </c>
      <c r="AJ142" s="25">
        <f>VLOOKUP(B142,'[6]List1'!$B$2:$F$75,5,FALSE)</f>
        <v>41.93</v>
      </c>
      <c r="AK142" s="63">
        <f>VLOOKUP(B142,'[6]List1'!$B$2:$G$75,6,FALSE)</f>
        <v>0</v>
      </c>
    </row>
    <row r="143" spans="1:37" ht="15.75">
      <c r="A143" s="21">
        <f>RANK(D143,$D$5:$D$166)</f>
        <v>139</v>
      </c>
      <c r="B143" s="1" t="s">
        <v>125</v>
      </c>
      <c r="C143" s="58" t="s">
        <v>72</v>
      </c>
      <c r="D143" s="23">
        <f>(150-G143)/1000+F143</f>
        <v>0.061450000000000005</v>
      </c>
      <c r="E143" s="21">
        <f>A143</f>
        <v>139</v>
      </c>
      <c r="F143" s="42">
        <f>LARGE((T143:Y143),1)+LARGE((T143:Y143),2)+LARGE((T143:Y143),3)+LARGE((T143:Y143),4)</f>
        <v>0</v>
      </c>
      <c r="G143" s="43">
        <f>SUM(H143:K143)</f>
        <v>88.55</v>
      </c>
      <c r="H143" s="16">
        <f>MIN(N143:S143)</f>
        <v>42.989999999999995</v>
      </c>
      <c r="I143" s="16">
        <f>IF(COUNTIF(N143:S143,"=999")&lt;5,SMALL((N143:S143),2),0)</f>
        <v>45.56</v>
      </c>
      <c r="J143" s="16">
        <f>IF(COUNTIF(N143:S143,"=999")&lt;4,SMALL((N143:S143),3),0)</f>
        <v>0</v>
      </c>
      <c r="K143" s="16">
        <f>IF(COUNTIF(N143:S143,"=999")&lt;3,SMALL((N143:S143),4),0)</f>
        <v>0</v>
      </c>
      <c r="L143" s="16">
        <f>IF(COUNTIF(N143:S143,"=999")&lt;2,SMALL((N143:S143),5),0)</f>
        <v>0</v>
      </c>
      <c r="M143" s="16">
        <f>IF(COUNTIF(N143:S143,"=999")&lt;1,SMALL((N143:S143),5),0)</f>
        <v>0</v>
      </c>
      <c r="N143" s="16">
        <f>IF((Z143&gt;0),Z143,999)</f>
        <v>999</v>
      </c>
      <c r="O143" s="16">
        <f>IF((AB143&gt;0),AB143,999)</f>
        <v>45.56</v>
      </c>
      <c r="P143" s="16">
        <f>IF((AD143&gt;0),AD143,999)</f>
        <v>42.989999999999995</v>
      </c>
      <c r="Q143" s="16">
        <f>IF((AF143&gt;0),AF143,999)</f>
        <v>999</v>
      </c>
      <c r="R143" s="16">
        <f>IF((AH143&gt;0),AH143,999)</f>
        <v>999</v>
      </c>
      <c r="S143" s="16">
        <f>IF((AJ143&gt;0),AJ143,999)</f>
        <v>999</v>
      </c>
      <c r="T143" s="24">
        <f>AA143</f>
        <v>0</v>
      </c>
      <c r="U143" s="24">
        <f>AC143</f>
        <v>0</v>
      </c>
      <c r="V143" s="24">
        <f>AE143</f>
        <v>0</v>
      </c>
      <c r="W143" s="24">
        <f>AG143</f>
        <v>0</v>
      </c>
      <c r="X143" s="24">
        <f>AI143</f>
        <v>0</v>
      </c>
      <c r="Y143" s="45">
        <f>AK143</f>
        <v>0</v>
      </c>
      <c r="Z143" s="60"/>
      <c r="AA143" s="67"/>
      <c r="AB143" s="25">
        <f>VLOOKUP(B143,'[2]Sheet1'!$P$24:$R$87,3,FALSE)</f>
        <v>45.56</v>
      </c>
      <c r="AC143" s="63">
        <f>VLOOKUP(B143,'[2]Sheet1'!$P$24:$R$87,2,FALSE)</f>
        <v>0</v>
      </c>
      <c r="AD143" s="27">
        <f>VLOOKUP(B143,'[3]Dvojboj'!$J$3:$K$55,2,FALSE)</f>
        <v>42.989999999999995</v>
      </c>
      <c r="AE143" s="28">
        <f>VLOOKUP(B143,'[3]Dvojboj'!$J$3:$L$55,3,FALSE)</f>
        <v>0</v>
      </c>
      <c r="AF143" s="25"/>
      <c r="AG143" s="26"/>
      <c r="AH143" s="27"/>
      <c r="AI143" s="28"/>
      <c r="AJ143" s="25"/>
      <c r="AK143" s="63"/>
    </row>
    <row r="144" spans="1:37" ht="15.75">
      <c r="A144" s="21">
        <f>RANK(D144,$D$5:$D$166)</f>
        <v>140</v>
      </c>
      <c r="B144" s="9" t="s">
        <v>174</v>
      </c>
      <c r="C144" s="58" t="s">
        <v>25</v>
      </c>
      <c r="D144" s="53">
        <f>(150-G144)/1000+F144</f>
        <v>0.057519999999999995</v>
      </c>
      <c r="E144" s="21">
        <f>A144</f>
        <v>140</v>
      </c>
      <c r="F144" s="42">
        <f>LARGE((T144:Y144),1)+LARGE((T144:Y144),2)+LARGE((T144:Y144),3)+LARGE((T144:Y144),4)</f>
        <v>0</v>
      </c>
      <c r="G144" s="43">
        <f>SUM(H144:K144)</f>
        <v>92.48</v>
      </c>
      <c r="H144" s="16">
        <f>MIN(N144:S144)</f>
        <v>44.99</v>
      </c>
      <c r="I144" s="16">
        <f>IF(COUNTIF(N144:S144,"=999")&lt;5,SMALL((N144:S144),2),0)</f>
        <v>47.49</v>
      </c>
      <c r="J144" s="16">
        <f>IF(COUNTIF(N144:S144,"=999")&lt;4,SMALL((N144:S144),3),0)</f>
        <v>0</v>
      </c>
      <c r="K144" s="16">
        <f>IF(COUNTIF(N144:S144,"=999")&lt;3,SMALL((N144:S144),4),0)</f>
        <v>0</v>
      </c>
      <c r="L144" s="16">
        <f>IF(COUNTIF(N144:S144,"=999")&lt;2,SMALL((N144:S144),5),0)</f>
        <v>0</v>
      </c>
      <c r="M144" s="16">
        <f>IF(COUNTIF(N144:S144,"=999")&lt;1,SMALL((N144:S144),5),0)</f>
        <v>0</v>
      </c>
      <c r="N144" s="16">
        <f>IF((Z144&gt;0),Z144,999)</f>
        <v>999</v>
      </c>
      <c r="O144" s="16">
        <f>IF((AB144&gt;0),AB144,999)</f>
        <v>999</v>
      </c>
      <c r="P144" s="16">
        <f>IF((AD144&gt;0),AD144,999)</f>
        <v>999</v>
      </c>
      <c r="Q144" s="16">
        <f>IF((AF144&gt;0),AF144,999)</f>
        <v>44.99</v>
      </c>
      <c r="R144" s="16">
        <f>IF((AH144&gt;0),AH144,999)</f>
        <v>47.49</v>
      </c>
      <c r="S144" s="16">
        <f>IF((AJ144&gt;0),AJ144,999)</f>
        <v>999</v>
      </c>
      <c r="T144" s="24">
        <f>AA144</f>
        <v>0</v>
      </c>
      <c r="U144" s="24">
        <f>AC144</f>
        <v>0</v>
      </c>
      <c r="V144" s="24">
        <f>AE144</f>
        <v>0</v>
      </c>
      <c r="W144" s="24">
        <f>AG144</f>
        <v>0</v>
      </c>
      <c r="X144" s="24">
        <f>AI144</f>
        <v>0</v>
      </c>
      <c r="Y144" s="45">
        <f>AK144</f>
        <v>0</v>
      </c>
      <c r="Z144" s="60"/>
      <c r="AA144" s="67"/>
      <c r="AB144" s="25"/>
      <c r="AC144" s="63"/>
      <c r="AD144" s="27"/>
      <c r="AE144" s="28"/>
      <c r="AF144" s="25">
        <f>VLOOKUP(B144,'[4]Vysledky_Dvojboj'!$O$4:$Q$46,2,FALSE)</f>
        <v>44.99</v>
      </c>
      <c r="AG144" s="26">
        <f>VLOOKUP(B144,'[4]Vysledky_Dvojboj'!$O$4:$Q$46,3,FALSE)</f>
        <v>0</v>
      </c>
      <c r="AH144" s="27">
        <f>VLOOKUP(B144,'[5]Dvojboj tisk'!$B$9:$P$62,15,FALSE)</f>
        <v>47.49</v>
      </c>
      <c r="AI144" s="28">
        <f>VLOOKUP(B144,'[5]Dvojboj tisk'!$B$9:$R$62,17,FALSE)</f>
        <v>0</v>
      </c>
      <c r="AJ144" s="25"/>
      <c r="AK144" s="63"/>
    </row>
    <row r="145" spans="1:37" ht="15.75">
      <c r="A145" s="21">
        <f>RANK(D145,$D$5:$D$166)</f>
        <v>141</v>
      </c>
      <c r="B145" s="9" t="s">
        <v>170</v>
      </c>
      <c r="C145" s="49" t="s">
        <v>9</v>
      </c>
      <c r="D145" s="23">
        <f>(150-G145)/1000+F145</f>
        <v>0.02145999999999998</v>
      </c>
      <c r="E145" s="21">
        <f>A145</f>
        <v>141</v>
      </c>
      <c r="F145" s="42">
        <f>LARGE((T145:Y145),1)+LARGE((T145:Y145),2)+LARGE((T145:Y145),3)+LARGE((T145:Y145),4)</f>
        <v>0</v>
      </c>
      <c r="G145" s="43">
        <f>SUM(H145:K145)</f>
        <v>128.54000000000002</v>
      </c>
      <c r="H145" s="16">
        <f>MIN(N145:S145)</f>
        <v>41.11</v>
      </c>
      <c r="I145" s="16">
        <f>IF(COUNTIF(N145:S145,"=999")&lt;5,SMALL((N145:S145),2),0)</f>
        <v>41.34</v>
      </c>
      <c r="J145" s="16">
        <f>IF(COUNTIF(N145:S145,"=999")&lt;4,SMALL((N145:S145),3),0)</f>
        <v>46.09</v>
      </c>
      <c r="K145" s="16">
        <f>IF(COUNTIF(N145:S145,"=999")&lt;3,SMALL((N145:S145),4),0)</f>
        <v>0</v>
      </c>
      <c r="L145" s="16">
        <f>IF(COUNTIF(N145:S145,"=999")&lt;2,SMALL((N145:S145),5),0)</f>
        <v>0</v>
      </c>
      <c r="M145" s="16">
        <f>IF(COUNTIF(N145:S145,"=999")&lt;1,SMALL((N145:S145),5),0)</f>
        <v>0</v>
      </c>
      <c r="N145" s="16">
        <f>IF((Z145&gt;0),Z145,999)</f>
        <v>999</v>
      </c>
      <c r="O145" s="16">
        <f>IF((AB145&gt;0),AB145,999)</f>
        <v>999</v>
      </c>
      <c r="P145" s="16">
        <f>IF((AD145&gt;0),AD145,999)</f>
        <v>999</v>
      </c>
      <c r="Q145" s="16">
        <f>IF((AF145&gt;0),AF145,999)</f>
        <v>41.34</v>
      </c>
      <c r="R145" s="16">
        <f>IF((AH145&gt;0),AH145,999)</f>
        <v>41.11</v>
      </c>
      <c r="S145" s="16">
        <f>IF((AJ145&gt;0),AJ145,999)</f>
        <v>46.09</v>
      </c>
      <c r="T145" s="24">
        <f>AA145</f>
        <v>0</v>
      </c>
      <c r="U145" s="24">
        <f>AC145</f>
        <v>0</v>
      </c>
      <c r="V145" s="24">
        <f>AE145</f>
        <v>0</v>
      </c>
      <c r="W145" s="24">
        <f>AG145</f>
        <v>0</v>
      </c>
      <c r="X145" s="24">
        <f>AI145</f>
        <v>0</v>
      </c>
      <c r="Y145" s="45">
        <f>AK145</f>
        <v>0</v>
      </c>
      <c r="Z145" s="60"/>
      <c r="AA145" s="67"/>
      <c r="AB145" s="25"/>
      <c r="AC145" s="63"/>
      <c r="AD145" s="27"/>
      <c r="AE145" s="28"/>
      <c r="AF145" s="25">
        <f>VLOOKUP(B145,'[4]Vysledky_Dvojboj'!$O$4:$Q$46,2,FALSE)</f>
        <v>41.34</v>
      </c>
      <c r="AG145" s="26">
        <f>VLOOKUP(B145,'[4]Vysledky_Dvojboj'!$O$4:$Q$46,3,FALSE)</f>
        <v>0</v>
      </c>
      <c r="AH145" s="27">
        <f>VLOOKUP(B145,'[5]Dvojboj tisk'!$B$9:$P$62,15,FALSE)</f>
        <v>41.11</v>
      </c>
      <c r="AI145" s="28">
        <f>VLOOKUP(B145,'[5]Dvojboj tisk'!$B$9:$R$62,17,FALSE)</f>
        <v>0</v>
      </c>
      <c r="AJ145" s="25">
        <f>VLOOKUP(B145,'[6]List1'!$B$2:$F$75,5,FALSE)</f>
        <v>46.09</v>
      </c>
      <c r="AK145" s="63">
        <f>VLOOKUP(B145,'[6]List1'!$B$2:$G$75,6,FALSE)</f>
        <v>0</v>
      </c>
    </row>
    <row r="146" spans="1:37" ht="15.75">
      <c r="A146" s="21">
        <f>RANK(D146,$D$5:$D$166)</f>
        <v>142</v>
      </c>
      <c r="B146" s="9" t="s">
        <v>139</v>
      </c>
      <c r="C146" s="58" t="s">
        <v>5</v>
      </c>
      <c r="D146" s="53">
        <f>(150-G146)/1000+F146</f>
        <v>-0.027660000000000025</v>
      </c>
      <c r="E146" s="21">
        <f>A146</f>
        <v>142</v>
      </c>
      <c r="F146" s="42">
        <f>LARGE((T146:Y146),1)+LARGE((T146:Y146),2)+LARGE((T146:Y146),3)+LARGE((T146:Y146),4)</f>
        <v>0</v>
      </c>
      <c r="G146" s="43">
        <f>SUM(H146:K146)</f>
        <v>177.66000000000003</v>
      </c>
      <c r="H146" s="16">
        <f>MIN(N146:S146)</f>
        <v>41.9</v>
      </c>
      <c r="I146" s="16">
        <f>IF(COUNTIF(N146:S146,"=999")&lt;5,SMALL((N146:S146),2),0)</f>
        <v>42.19</v>
      </c>
      <c r="J146" s="16">
        <f>IF(COUNTIF(N146:S146,"=999")&lt;4,SMALL((N146:S146),3),0)</f>
        <v>46.769999999999996</v>
      </c>
      <c r="K146" s="16">
        <f>IF(COUNTIF(N146:S146,"=999")&lt;3,SMALL((N146:S146),4),0)</f>
        <v>46.8</v>
      </c>
      <c r="L146" s="16">
        <f>IF(COUNTIF(N146:S146,"=999")&lt;2,SMALL((N146:S146),5),0)</f>
        <v>0</v>
      </c>
      <c r="M146" s="16">
        <f>IF(COUNTIF(N146:S146,"=999")&lt;1,SMALL((N146:S146),5),0)</f>
        <v>0</v>
      </c>
      <c r="N146" s="16">
        <f>IF((Z146&gt;0),Z146,999)</f>
        <v>46.769999999999996</v>
      </c>
      <c r="O146" s="16">
        <f>IF((AB146&gt;0),AB146,999)</f>
        <v>999</v>
      </c>
      <c r="P146" s="16">
        <f>IF((AD146&gt;0),AD146,999)</f>
        <v>46.8</v>
      </c>
      <c r="Q146" s="16">
        <f>IF((AF146&gt;0),AF146,999)</f>
        <v>999</v>
      </c>
      <c r="R146" s="16">
        <f>IF((AH146&gt;0),AH146,999)</f>
        <v>41.9</v>
      </c>
      <c r="S146" s="16">
        <f>IF((AJ146&gt;0),AJ146,999)</f>
        <v>42.19</v>
      </c>
      <c r="T146" s="24">
        <f>AA146</f>
        <v>0</v>
      </c>
      <c r="U146" s="24">
        <f>AC146</f>
        <v>0</v>
      </c>
      <c r="V146" s="24">
        <f>AE146</f>
        <v>0</v>
      </c>
      <c r="W146" s="24">
        <f>AG146</f>
        <v>0</v>
      </c>
      <c r="X146" s="24">
        <f>AI146</f>
        <v>0</v>
      </c>
      <c r="Y146" s="45">
        <f>AK146</f>
        <v>0</v>
      </c>
      <c r="Z146" s="60">
        <f>VLOOKUP(B146,'[1]dvojboj'!$C$6:$H$39,5,FALSE)</f>
        <v>46.769999999999996</v>
      </c>
      <c r="AA146" s="67">
        <v>0</v>
      </c>
      <c r="AB146" s="25"/>
      <c r="AC146" s="63"/>
      <c r="AD146" s="27">
        <f>VLOOKUP(B146,'[3]Dvojboj'!$J$3:$K$55,2,FALSE)</f>
        <v>46.8</v>
      </c>
      <c r="AE146" s="28">
        <f>VLOOKUP(B146,'[3]Dvojboj'!$J$3:$L$55,3,FALSE)</f>
        <v>0</v>
      </c>
      <c r="AF146" s="25"/>
      <c r="AG146" s="26"/>
      <c r="AH146" s="27">
        <f>VLOOKUP(B146,'[5]Dvojboj tisk'!$B$9:$P$62,15,FALSE)</f>
        <v>41.9</v>
      </c>
      <c r="AI146" s="28">
        <f>VLOOKUP(B146,'[5]Dvojboj tisk'!$B$9:$R$62,17,FALSE)</f>
        <v>0</v>
      </c>
      <c r="AJ146" s="25">
        <f>VLOOKUP(B146,'[6]List1'!$B$2:$F$75,5,FALSE)</f>
        <v>42.19</v>
      </c>
      <c r="AK146" s="63">
        <f>VLOOKUP(B146,'[6]List1'!$B$2:$G$75,6,FALSE)</f>
        <v>0</v>
      </c>
    </row>
    <row r="147" spans="1:37" ht="15.75" hidden="1">
      <c r="A147" s="21">
        <f>RANK(D147,$D$5:$D$166)</f>
        <v>143</v>
      </c>
      <c r="B147" s="1"/>
      <c r="C147" s="58"/>
      <c r="D147" s="53">
        <f>(150-G147)/1000+F147</f>
        <v>-0.849</v>
      </c>
      <c r="E147" s="21">
        <f>A147</f>
        <v>143</v>
      </c>
      <c r="F147" s="42">
        <f>LARGE((T147:Y147),1)+LARGE((T147:Y147),2)+LARGE((T147:Y147),3)+LARGE((T147:Y147),4)</f>
        <v>0</v>
      </c>
      <c r="G147" s="43">
        <f>SUM(H147:K147)</f>
        <v>999</v>
      </c>
      <c r="H147" s="16">
        <f>MIN(N147:S147)</f>
        <v>999</v>
      </c>
      <c r="I147" s="16">
        <f>IF(COUNTIF(N147:S147,"=999")&lt;5,SMALL((N147:S147),2),0)</f>
        <v>0</v>
      </c>
      <c r="J147" s="16">
        <f>IF(COUNTIF(N147:S147,"=999")&lt;4,SMALL((N147:S147),3),0)</f>
        <v>0</v>
      </c>
      <c r="K147" s="16">
        <f>IF(COUNTIF(N147:S147,"=999")&lt;3,SMALL((N147:S147),4),0)</f>
        <v>0</v>
      </c>
      <c r="L147" s="16">
        <f>IF(COUNTIF(N147:S147,"=999")&lt;2,SMALL((N147:S147),5),0)</f>
        <v>0</v>
      </c>
      <c r="M147" s="16">
        <f>IF(COUNTIF(N147:S147,"=999")&lt;1,SMALL((N147:S147),5),0)</f>
        <v>0</v>
      </c>
      <c r="N147" s="16">
        <f>IF((Z147&gt;0),Z147,999)</f>
        <v>999</v>
      </c>
      <c r="O147" s="16">
        <f>IF((AB147&gt;0),AB147,999)</f>
        <v>999</v>
      </c>
      <c r="P147" s="16">
        <f>IF((AD147&gt;0),AD147,999)</f>
        <v>999</v>
      </c>
      <c r="Q147" s="16">
        <f>IF((AF147&gt;0),AF147,999)</f>
        <v>999</v>
      </c>
      <c r="R147" s="16">
        <f>IF((AH147&gt;0),AH147,999)</f>
        <v>999</v>
      </c>
      <c r="S147" s="16">
        <f>IF((AJ147&gt;0),AJ147,999)</f>
        <v>999</v>
      </c>
      <c r="T147" s="24">
        <f>AA147</f>
        <v>0</v>
      </c>
      <c r="U147" s="24">
        <f>AC147</f>
        <v>0</v>
      </c>
      <c r="V147" s="24">
        <f>AE147</f>
        <v>0</v>
      </c>
      <c r="W147" s="24">
        <f>AG147</f>
        <v>0</v>
      </c>
      <c r="X147" s="24">
        <f>AI147</f>
        <v>0</v>
      </c>
      <c r="Y147" s="45">
        <f>AK147</f>
        <v>0</v>
      </c>
      <c r="Z147" s="60"/>
      <c r="AA147" s="67"/>
      <c r="AB147" s="25"/>
      <c r="AC147" s="63"/>
      <c r="AD147" s="27"/>
      <c r="AE147" s="28"/>
      <c r="AF147" s="25"/>
      <c r="AG147" s="26"/>
      <c r="AH147" s="27"/>
      <c r="AI147" s="28"/>
      <c r="AJ147" s="25"/>
      <c r="AK147" s="63"/>
    </row>
    <row r="148" spans="1:37" ht="15.75" hidden="1">
      <c r="A148" s="21">
        <f>RANK(D148,$D$5:$D$166)</f>
        <v>143</v>
      </c>
      <c r="B148" s="1"/>
      <c r="C148" s="58"/>
      <c r="D148" s="23">
        <f>(150-G148)/1000+F148</f>
        <v>-0.849</v>
      </c>
      <c r="E148" s="21">
        <f>A148</f>
        <v>143</v>
      </c>
      <c r="F148" s="42">
        <f>LARGE((T148:Y148),1)+LARGE((T148:Y148),2)+LARGE((T148:Y148),3)+LARGE((T148:Y148),4)</f>
        <v>0</v>
      </c>
      <c r="G148" s="43">
        <f>SUM(H148:K148)</f>
        <v>999</v>
      </c>
      <c r="H148" s="16">
        <f>MIN(N148:S148)</f>
        <v>999</v>
      </c>
      <c r="I148" s="16">
        <f>IF(COUNTIF(N148:S148,"=999")&lt;5,SMALL((N148:S148),2),0)</f>
        <v>0</v>
      </c>
      <c r="J148" s="16">
        <f>IF(COUNTIF(N148:S148,"=999")&lt;4,SMALL((N148:S148),3),0)</f>
        <v>0</v>
      </c>
      <c r="K148" s="16">
        <f>IF(COUNTIF(N148:S148,"=999")&lt;3,SMALL((N148:S148),4),0)</f>
        <v>0</v>
      </c>
      <c r="L148" s="16">
        <f>IF(COUNTIF(N148:S148,"=999")&lt;2,SMALL((N148:S148),5),0)</f>
        <v>0</v>
      </c>
      <c r="M148" s="16">
        <f>IF(COUNTIF(N148:S148,"=999")&lt;1,SMALL((N148:S148),5),0)</f>
        <v>0</v>
      </c>
      <c r="N148" s="16">
        <f>IF((Z148&gt;0),Z148,999)</f>
        <v>999</v>
      </c>
      <c r="O148" s="16">
        <f>IF((AB148&gt;0),AB148,999)</f>
        <v>999</v>
      </c>
      <c r="P148" s="16">
        <f>IF((AD148&gt;0),AD148,999)</f>
        <v>999</v>
      </c>
      <c r="Q148" s="16">
        <f>IF((AF148&gt;0),AF148,999)</f>
        <v>999</v>
      </c>
      <c r="R148" s="16">
        <f>IF((AH148&gt;0),AH148,999)</f>
        <v>999</v>
      </c>
      <c r="S148" s="16">
        <f>IF((AJ148&gt;0),AJ148,999)</f>
        <v>999</v>
      </c>
      <c r="T148" s="24">
        <f>AA148</f>
        <v>0</v>
      </c>
      <c r="U148" s="24">
        <f>AC148</f>
        <v>0</v>
      </c>
      <c r="V148" s="24">
        <f>AE148</f>
        <v>0</v>
      </c>
      <c r="W148" s="24">
        <f>AG148</f>
        <v>0</v>
      </c>
      <c r="X148" s="24">
        <f>AI148</f>
        <v>0</v>
      </c>
      <c r="Y148" s="45">
        <f>AK148</f>
        <v>0</v>
      </c>
      <c r="Z148" s="60"/>
      <c r="AA148" s="67"/>
      <c r="AB148" s="25"/>
      <c r="AC148" s="63"/>
      <c r="AD148" s="27"/>
      <c r="AE148" s="28"/>
      <c r="AF148" s="25"/>
      <c r="AG148" s="26"/>
      <c r="AH148" s="27"/>
      <c r="AI148" s="28"/>
      <c r="AJ148" s="25"/>
      <c r="AK148" s="63"/>
    </row>
    <row r="149" spans="1:37" ht="15.75" hidden="1">
      <c r="A149" s="21">
        <f>RANK(D149,$D$5:$D$166)</f>
        <v>143</v>
      </c>
      <c r="B149" s="59"/>
      <c r="C149" s="1"/>
      <c r="D149" s="23">
        <f>(150-G149)/1000+F149</f>
        <v>-0.849</v>
      </c>
      <c r="E149" s="21">
        <f>A149</f>
        <v>143</v>
      </c>
      <c r="F149" s="42">
        <f>LARGE((T149:Y149),1)+LARGE((T149:Y149),2)+LARGE((T149:Y149),3)+LARGE((T149:Y149),4)</f>
        <v>0</v>
      </c>
      <c r="G149" s="43">
        <f>SUM(H149:K149)</f>
        <v>999</v>
      </c>
      <c r="H149" s="16">
        <f>MIN(N149:S149)</f>
        <v>999</v>
      </c>
      <c r="I149" s="16">
        <f>IF(COUNTIF(N149:S149,"=999")&lt;5,SMALL((N149:S149),2),0)</f>
        <v>0</v>
      </c>
      <c r="J149" s="16">
        <f>IF(COUNTIF(N149:S149,"=999")&lt;4,SMALL((N149:S149),3),0)</f>
        <v>0</v>
      </c>
      <c r="K149" s="16">
        <f>IF(COUNTIF(N149:S149,"=999")&lt;3,SMALL((N149:S149),4),0)</f>
        <v>0</v>
      </c>
      <c r="L149" s="16">
        <f>IF(COUNTIF(N149:S149,"=999")&lt;2,SMALL((N149:S149),5),0)</f>
        <v>0</v>
      </c>
      <c r="M149" s="16">
        <f>IF(COUNTIF(N149:S149,"=999")&lt;1,SMALL((N149:S149),5),0)</f>
        <v>0</v>
      </c>
      <c r="N149" s="16">
        <f>IF((Z149&gt;0),Z149,999)</f>
        <v>999</v>
      </c>
      <c r="O149" s="16">
        <f>IF((AB149&gt;0),AB149,999)</f>
        <v>999</v>
      </c>
      <c r="P149" s="16">
        <f>IF((AD149&gt;0),AD149,999)</f>
        <v>999</v>
      </c>
      <c r="Q149" s="16">
        <f>IF((AF149&gt;0),AF149,999)</f>
        <v>999</v>
      </c>
      <c r="R149" s="16">
        <f>IF((AH149&gt;0),AH149,999)</f>
        <v>999</v>
      </c>
      <c r="S149" s="16">
        <f>IF((AJ149&gt;0),AJ149,999)</f>
        <v>999</v>
      </c>
      <c r="T149" s="24">
        <f>AA149</f>
        <v>0</v>
      </c>
      <c r="U149" s="24">
        <f>AC149</f>
        <v>0</v>
      </c>
      <c r="V149" s="24">
        <f>AE149</f>
        <v>0</v>
      </c>
      <c r="W149" s="24">
        <f>AG149</f>
        <v>0</v>
      </c>
      <c r="X149" s="24">
        <f>AI149</f>
        <v>0</v>
      </c>
      <c r="Y149" s="45">
        <f>AK149</f>
        <v>0</v>
      </c>
      <c r="Z149" s="60"/>
      <c r="AA149" s="67"/>
      <c r="AB149" s="25"/>
      <c r="AC149" s="63"/>
      <c r="AD149" s="27"/>
      <c r="AE149" s="28"/>
      <c r="AF149" s="25"/>
      <c r="AG149" s="26"/>
      <c r="AH149" s="27"/>
      <c r="AI149" s="28"/>
      <c r="AJ149" s="25"/>
      <c r="AK149" s="63"/>
    </row>
    <row r="150" spans="1:37" ht="15.75" hidden="1">
      <c r="A150" s="21">
        <f>RANK(D150,$D$5:$D$166)</f>
        <v>143</v>
      </c>
      <c r="B150" s="59"/>
      <c r="C150" s="1"/>
      <c r="D150" s="23">
        <f>(150-G150)/1000+F150</f>
        <v>-0.849</v>
      </c>
      <c r="E150" s="21">
        <f>A150</f>
        <v>143</v>
      </c>
      <c r="F150" s="42">
        <f>LARGE((T150:Y150),1)+LARGE((T150:Y150),2)+LARGE((T150:Y150),3)+LARGE((T150:Y150),4)</f>
        <v>0</v>
      </c>
      <c r="G150" s="43">
        <f>SUM(H150:K150)</f>
        <v>999</v>
      </c>
      <c r="H150" s="16">
        <f>MIN(N150:S150)</f>
        <v>999</v>
      </c>
      <c r="I150" s="16">
        <f>IF(COUNTIF(N150:S150,"=999")&lt;5,SMALL((N150:S150),2),0)</f>
        <v>0</v>
      </c>
      <c r="J150" s="16">
        <f>IF(COUNTIF(N150:S150,"=999")&lt;4,SMALL((N150:S150),3),0)</f>
        <v>0</v>
      </c>
      <c r="K150" s="16">
        <f>IF(COUNTIF(N150:S150,"=999")&lt;3,SMALL((N150:S150),4),0)</f>
        <v>0</v>
      </c>
      <c r="L150" s="16">
        <f>IF(COUNTIF(N150:S150,"=999")&lt;2,SMALL((N150:S150),5),0)</f>
        <v>0</v>
      </c>
      <c r="M150" s="16">
        <f>IF(COUNTIF(N150:S150,"=999")&lt;1,SMALL((N150:S150),5),0)</f>
        <v>0</v>
      </c>
      <c r="N150" s="16">
        <f>IF((Z150&gt;0),Z150,999)</f>
        <v>999</v>
      </c>
      <c r="O150" s="16">
        <f>IF((AB150&gt;0),AB150,999)</f>
        <v>999</v>
      </c>
      <c r="P150" s="16">
        <f>IF((AD150&gt;0),AD150,999)</f>
        <v>999</v>
      </c>
      <c r="Q150" s="16">
        <f>IF((AF150&gt;0),AF150,999)</f>
        <v>999</v>
      </c>
      <c r="R150" s="16">
        <f>IF((AH150&gt;0),AH150,999)</f>
        <v>999</v>
      </c>
      <c r="S150" s="16">
        <f>IF((AJ150&gt;0),AJ150,999)</f>
        <v>999</v>
      </c>
      <c r="T150" s="24">
        <f>AA150</f>
        <v>0</v>
      </c>
      <c r="U150" s="24">
        <f>AC150</f>
        <v>0</v>
      </c>
      <c r="V150" s="24">
        <f>AE150</f>
        <v>0</v>
      </c>
      <c r="W150" s="24">
        <f>AG150</f>
        <v>0</v>
      </c>
      <c r="X150" s="24">
        <f>AI150</f>
        <v>0</v>
      </c>
      <c r="Y150" s="45">
        <f>AK150</f>
        <v>0</v>
      </c>
      <c r="Z150" s="60"/>
      <c r="AA150" s="67"/>
      <c r="AB150" s="25"/>
      <c r="AC150" s="63"/>
      <c r="AD150" s="27"/>
      <c r="AE150" s="28"/>
      <c r="AF150" s="25"/>
      <c r="AG150" s="26"/>
      <c r="AH150" s="27"/>
      <c r="AI150" s="28"/>
      <c r="AJ150" s="25"/>
      <c r="AK150" s="63"/>
    </row>
    <row r="151" spans="1:37" ht="15.75" hidden="1">
      <c r="A151" s="21">
        <f>RANK(D151,$D$5:$D$166)</f>
        <v>143</v>
      </c>
      <c r="B151" s="1"/>
      <c r="C151" s="58"/>
      <c r="D151" s="23">
        <f>(150-G151)/1000+F151</f>
        <v>-0.849</v>
      </c>
      <c r="E151" s="21">
        <f>A151</f>
        <v>143</v>
      </c>
      <c r="F151" s="42">
        <f>LARGE((T151:Y151),1)+LARGE((T151:Y151),2)+LARGE((T151:Y151),3)+LARGE((T151:Y151),4)</f>
        <v>0</v>
      </c>
      <c r="G151" s="43">
        <f>SUM(H151:K151)</f>
        <v>999</v>
      </c>
      <c r="H151" s="16">
        <f>MIN(N151:S151)</f>
        <v>999</v>
      </c>
      <c r="I151" s="16">
        <f>IF(COUNTIF(N151:S151,"=999")&lt;5,SMALL((N151:S151),2),0)</f>
        <v>0</v>
      </c>
      <c r="J151" s="16">
        <f>IF(COUNTIF(N151:S151,"=999")&lt;4,SMALL((N151:S151),3),0)</f>
        <v>0</v>
      </c>
      <c r="K151" s="16">
        <f>IF(COUNTIF(N151:S151,"=999")&lt;3,SMALL((N151:S151),4),0)</f>
        <v>0</v>
      </c>
      <c r="L151" s="16">
        <f>IF(COUNTIF(N151:S151,"=999")&lt;2,SMALL((N151:S151),5),0)</f>
        <v>0</v>
      </c>
      <c r="M151" s="16">
        <f>IF(COUNTIF(N151:S151,"=999")&lt;1,SMALL((N151:S151),5),0)</f>
        <v>0</v>
      </c>
      <c r="N151" s="16">
        <f>IF((Z151&gt;0),Z151,999)</f>
        <v>999</v>
      </c>
      <c r="O151" s="16">
        <f>IF((AB151&gt;0),AB151,999)</f>
        <v>999</v>
      </c>
      <c r="P151" s="16">
        <f>IF((AD151&gt;0),AD151,999)</f>
        <v>999</v>
      </c>
      <c r="Q151" s="16">
        <f>IF((AF151&gt;0),AF151,999)</f>
        <v>999</v>
      </c>
      <c r="R151" s="16">
        <f>IF((AH151&gt;0),AH151,999)</f>
        <v>999</v>
      </c>
      <c r="S151" s="16">
        <f>IF((AJ151&gt;0),AJ151,999)</f>
        <v>999</v>
      </c>
      <c r="T151" s="24">
        <f>AA151</f>
        <v>0</v>
      </c>
      <c r="U151" s="24">
        <f>AC151</f>
        <v>0</v>
      </c>
      <c r="V151" s="24">
        <f>AE151</f>
        <v>0</v>
      </c>
      <c r="W151" s="24">
        <f>AG151</f>
        <v>0</v>
      </c>
      <c r="X151" s="24">
        <f>AI151</f>
        <v>0</v>
      </c>
      <c r="Y151" s="45">
        <f>AK151</f>
        <v>0</v>
      </c>
      <c r="Z151" s="60"/>
      <c r="AA151" s="67"/>
      <c r="AB151" s="25"/>
      <c r="AC151" s="63"/>
      <c r="AD151" s="27"/>
      <c r="AE151" s="28"/>
      <c r="AF151" s="25"/>
      <c r="AG151" s="26"/>
      <c r="AH151" s="27"/>
      <c r="AI151" s="28"/>
      <c r="AJ151" s="25"/>
      <c r="AK151" s="63"/>
    </row>
    <row r="152" spans="1:37" ht="15.75" hidden="1">
      <c r="A152" s="21">
        <f>RANK(D152,$D$5:$D$166)</f>
        <v>143</v>
      </c>
      <c r="B152" s="9"/>
      <c r="C152" s="1"/>
      <c r="D152" s="23">
        <f>(150-G152)/1000+F152</f>
        <v>-0.849</v>
      </c>
      <c r="E152" s="21">
        <f>A152</f>
        <v>143</v>
      </c>
      <c r="F152" s="42">
        <f>LARGE((T152:Y152),1)+LARGE((T152:Y152),2)+LARGE((T152:Y152),3)+LARGE((T152:Y152),4)</f>
        <v>0</v>
      </c>
      <c r="G152" s="43">
        <f>SUM(H152:K152)</f>
        <v>999</v>
      </c>
      <c r="H152" s="16">
        <f>MIN(N152:S152)</f>
        <v>999</v>
      </c>
      <c r="I152" s="16">
        <f>IF(COUNTIF(N152:S152,"=999")&lt;5,SMALL((N152:S152),2),0)</f>
        <v>0</v>
      </c>
      <c r="J152" s="16">
        <f>IF(COUNTIF(N152:S152,"=999")&lt;4,SMALL((N152:S152),3),0)</f>
        <v>0</v>
      </c>
      <c r="K152" s="16">
        <f>IF(COUNTIF(N152:S152,"=999")&lt;3,SMALL((N152:S152),4),0)</f>
        <v>0</v>
      </c>
      <c r="L152" s="16">
        <f>IF(COUNTIF(N152:S152,"=999")&lt;2,SMALL((N152:S152),5),0)</f>
        <v>0</v>
      </c>
      <c r="M152" s="16">
        <f>IF(COUNTIF(N152:S152,"=999")&lt;1,SMALL((N152:S152),5),0)</f>
        <v>0</v>
      </c>
      <c r="N152" s="16">
        <f>IF((Z152&gt;0),Z152,999)</f>
        <v>999</v>
      </c>
      <c r="O152" s="16">
        <f>IF((AB152&gt;0),AB152,999)</f>
        <v>999</v>
      </c>
      <c r="P152" s="16">
        <f>IF((AD152&gt;0),AD152,999)</f>
        <v>999</v>
      </c>
      <c r="Q152" s="16">
        <f>IF((AF152&gt;0),AF152,999)</f>
        <v>999</v>
      </c>
      <c r="R152" s="16">
        <f>IF((AH152&gt;0),AH152,999)</f>
        <v>999</v>
      </c>
      <c r="S152" s="16">
        <f>IF((AJ152&gt;0),AJ152,999)</f>
        <v>999</v>
      </c>
      <c r="T152" s="24">
        <f>AA152</f>
        <v>0</v>
      </c>
      <c r="U152" s="24">
        <f>AC152</f>
        <v>0</v>
      </c>
      <c r="V152" s="24">
        <f>AE152</f>
        <v>0</v>
      </c>
      <c r="W152" s="24">
        <f>AG152</f>
        <v>0</v>
      </c>
      <c r="X152" s="24">
        <f>AI152</f>
        <v>0</v>
      </c>
      <c r="Y152" s="45">
        <f>AK152</f>
        <v>0</v>
      </c>
      <c r="Z152" s="60"/>
      <c r="AA152" s="67"/>
      <c r="AB152" s="25"/>
      <c r="AC152" s="63"/>
      <c r="AD152" s="27"/>
      <c r="AE152" s="28"/>
      <c r="AF152" s="25"/>
      <c r="AG152" s="26"/>
      <c r="AH152" s="27"/>
      <c r="AI152" s="28"/>
      <c r="AJ152" s="25"/>
      <c r="AK152" s="63"/>
    </row>
    <row r="153" spans="1:37" ht="15.75" hidden="1">
      <c r="A153" s="21">
        <f>RANK(D153,$D$5:$D$166)</f>
        <v>143</v>
      </c>
      <c r="B153" s="1"/>
      <c r="C153" s="58"/>
      <c r="D153" s="23">
        <f>(150-G153)/1000+F153</f>
        <v>-0.849</v>
      </c>
      <c r="E153" s="21">
        <f>A153</f>
        <v>143</v>
      </c>
      <c r="F153" s="42">
        <f>LARGE((T153:Y153),1)+LARGE((T153:Y153),2)+LARGE((T153:Y153),3)+LARGE((T153:Y153),4)</f>
        <v>0</v>
      </c>
      <c r="G153" s="43">
        <f>SUM(H153:K153)</f>
        <v>999</v>
      </c>
      <c r="H153" s="16">
        <f>MIN(N153:S153)</f>
        <v>999</v>
      </c>
      <c r="I153" s="16">
        <f>IF(COUNTIF(N153:S153,"=999")&lt;5,SMALL((N153:S153),2),0)</f>
        <v>0</v>
      </c>
      <c r="J153" s="16">
        <f>IF(COUNTIF(N153:S153,"=999")&lt;4,SMALL((N153:S153),3),0)</f>
        <v>0</v>
      </c>
      <c r="K153" s="16">
        <f>IF(COUNTIF(N153:S153,"=999")&lt;3,SMALL((N153:S153),4),0)</f>
        <v>0</v>
      </c>
      <c r="L153" s="16">
        <f>IF(COUNTIF(N153:S153,"=999")&lt;2,SMALL((N153:S153),5),0)</f>
        <v>0</v>
      </c>
      <c r="M153" s="16">
        <f>IF(COUNTIF(N153:S153,"=999")&lt;1,SMALL((N153:S153),5),0)</f>
        <v>0</v>
      </c>
      <c r="N153" s="16">
        <f>IF((Z153&gt;0),Z153,999)</f>
        <v>999</v>
      </c>
      <c r="O153" s="16">
        <f>IF((AB153&gt;0),AB153,999)</f>
        <v>999</v>
      </c>
      <c r="P153" s="16">
        <f>IF((AD153&gt;0),AD153,999)</f>
        <v>999</v>
      </c>
      <c r="Q153" s="16">
        <f>IF((AF153&gt;0),AF153,999)</f>
        <v>999</v>
      </c>
      <c r="R153" s="16">
        <f>IF((AH153&gt;0),AH153,999)</f>
        <v>999</v>
      </c>
      <c r="S153" s="16">
        <f>IF((AJ153&gt;0),AJ153,999)</f>
        <v>999</v>
      </c>
      <c r="T153" s="24">
        <f>AA153</f>
        <v>0</v>
      </c>
      <c r="U153" s="24">
        <f>AC153</f>
        <v>0</v>
      </c>
      <c r="V153" s="24">
        <f>AE153</f>
        <v>0</v>
      </c>
      <c r="W153" s="24">
        <f>AG153</f>
        <v>0</v>
      </c>
      <c r="X153" s="24">
        <f>AI153</f>
        <v>0</v>
      </c>
      <c r="Y153" s="45">
        <f>AK153</f>
        <v>0</v>
      </c>
      <c r="Z153" s="60"/>
      <c r="AA153" s="67"/>
      <c r="AB153" s="25"/>
      <c r="AC153" s="63"/>
      <c r="AD153" s="27"/>
      <c r="AE153" s="28"/>
      <c r="AF153" s="25"/>
      <c r="AG153" s="26"/>
      <c r="AH153" s="27"/>
      <c r="AI153" s="28"/>
      <c r="AJ153" s="25"/>
      <c r="AK153" s="63"/>
    </row>
    <row r="154" spans="1:37" ht="15.75" hidden="1">
      <c r="A154" s="21">
        <f>RANK(D154,$D$5:$D$166)</f>
        <v>143</v>
      </c>
      <c r="B154" s="9"/>
      <c r="C154" s="1"/>
      <c r="D154" s="23">
        <f>(150-G154)/1000+F154</f>
        <v>-0.849</v>
      </c>
      <c r="E154" s="21">
        <f>A154</f>
        <v>143</v>
      </c>
      <c r="F154" s="42">
        <f>LARGE((T154:Y154),1)+LARGE((T154:Y154),2)+LARGE((T154:Y154),3)+LARGE((T154:Y154),4)</f>
        <v>0</v>
      </c>
      <c r="G154" s="43">
        <f>SUM(H154:K154)</f>
        <v>999</v>
      </c>
      <c r="H154" s="16">
        <f>MIN(N154:S154)</f>
        <v>999</v>
      </c>
      <c r="I154" s="16">
        <f>IF(COUNTIF(N154:S154,"=999")&lt;5,SMALL((N154:S154),2),0)</f>
        <v>0</v>
      </c>
      <c r="J154" s="16">
        <f>IF(COUNTIF(N154:S154,"=999")&lt;4,SMALL((N154:S154),3),0)</f>
        <v>0</v>
      </c>
      <c r="K154" s="16">
        <f>IF(COUNTIF(N154:S154,"=999")&lt;3,SMALL((N154:S154),4),0)</f>
        <v>0</v>
      </c>
      <c r="L154" s="16">
        <f>IF(COUNTIF(N154:S154,"=999")&lt;2,SMALL((N154:S154),5),0)</f>
        <v>0</v>
      </c>
      <c r="M154" s="16">
        <f>IF(COUNTIF(N154:S154,"=999")&lt;1,SMALL((N154:S154),5),0)</f>
        <v>0</v>
      </c>
      <c r="N154" s="16">
        <f>IF((Z154&gt;0),Z154,999)</f>
        <v>999</v>
      </c>
      <c r="O154" s="16">
        <f>IF((AB154&gt;0),AB154,999)</f>
        <v>999</v>
      </c>
      <c r="P154" s="16">
        <f>IF((AD154&gt;0),AD154,999)</f>
        <v>999</v>
      </c>
      <c r="Q154" s="16">
        <f>IF((AF154&gt;0),AF154,999)</f>
        <v>999</v>
      </c>
      <c r="R154" s="16">
        <f>IF((AH154&gt;0),AH154,999)</f>
        <v>999</v>
      </c>
      <c r="S154" s="16">
        <f>IF((AJ154&gt;0),AJ154,999)</f>
        <v>999</v>
      </c>
      <c r="T154" s="24">
        <f>AA154</f>
        <v>0</v>
      </c>
      <c r="U154" s="24">
        <f>AC154</f>
        <v>0</v>
      </c>
      <c r="V154" s="24">
        <f>AE154</f>
        <v>0</v>
      </c>
      <c r="W154" s="24">
        <f>AG154</f>
        <v>0</v>
      </c>
      <c r="X154" s="24">
        <f>AI154</f>
        <v>0</v>
      </c>
      <c r="Y154" s="45">
        <f>AK154</f>
        <v>0</v>
      </c>
      <c r="Z154" s="60"/>
      <c r="AA154" s="67"/>
      <c r="AB154" s="25"/>
      <c r="AC154" s="63"/>
      <c r="AD154" s="27"/>
      <c r="AE154" s="28"/>
      <c r="AF154" s="25"/>
      <c r="AG154" s="26"/>
      <c r="AH154" s="27"/>
      <c r="AI154" s="28"/>
      <c r="AJ154" s="25"/>
      <c r="AK154" s="63"/>
    </row>
    <row r="155" spans="1:37" ht="15.75" hidden="1">
      <c r="A155" s="21">
        <f>RANK(D155,$D$5:$D$166)</f>
        <v>143</v>
      </c>
      <c r="B155" s="1"/>
      <c r="C155" s="58"/>
      <c r="D155" s="23">
        <f>(150-G155)/1000+F155</f>
        <v>-0.849</v>
      </c>
      <c r="E155" s="21">
        <f>A155</f>
        <v>143</v>
      </c>
      <c r="F155" s="42">
        <f>LARGE((T155:Y155),1)+LARGE((T155:Y155),2)+LARGE((T155:Y155),3)+LARGE((T155:Y155),4)</f>
        <v>0</v>
      </c>
      <c r="G155" s="43">
        <f>SUM(H155:K155)</f>
        <v>999</v>
      </c>
      <c r="H155" s="16">
        <f>MIN(N155:S155)</f>
        <v>999</v>
      </c>
      <c r="I155" s="16">
        <f>IF(COUNTIF(N155:S155,"=999")&lt;5,SMALL((N155:S155),2),0)</f>
        <v>0</v>
      </c>
      <c r="J155" s="16">
        <f>IF(COUNTIF(N155:S155,"=999")&lt;4,SMALL((N155:S155),3),0)</f>
        <v>0</v>
      </c>
      <c r="K155" s="16">
        <f>IF(COUNTIF(N155:S155,"=999")&lt;3,SMALL((N155:S155),4),0)</f>
        <v>0</v>
      </c>
      <c r="L155" s="16">
        <f>IF(COUNTIF(N155:S155,"=999")&lt;2,SMALL((N155:S155),5),0)</f>
        <v>0</v>
      </c>
      <c r="M155" s="16">
        <f>IF(COUNTIF(N155:S155,"=999")&lt;1,SMALL((N155:S155),5),0)</f>
        <v>0</v>
      </c>
      <c r="N155" s="16">
        <f>IF((Z155&gt;0),Z155,999)</f>
        <v>999</v>
      </c>
      <c r="O155" s="16">
        <f>IF((AB155&gt;0),AB155,999)</f>
        <v>999</v>
      </c>
      <c r="P155" s="16">
        <f>IF((AD155&gt;0),AD155,999)</f>
        <v>999</v>
      </c>
      <c r="Q155" s="16">
        <f>IF((AF155&gt;0),AF155,999)</f>
        <v>999</v>
      </c>
      <c r="R155" s="16">
        <f>IF((AH155&gt;0),AH155,999)</f>
        <v>999</v>
      </c>
      <c r="S155" s="16">
        <f>IF((AJ155&gt;0),AJ155,999)</f>
        <v>999</v>
      </c>
      <c r="T155" s="24">
        <f>AA155</f>
        <v>0</v>
      </c>
      <c r="U155" s="24">
        <f>AC155</f>
        <v>0</v>
      </c>
      <c r="V155" s="24">
        <f>AE155</f>
        <v>0</v>
      </c>
      <c r="W155" s="24">
        <f>AG155</f>
        <v>0</v>
      </c>
      <c r="X155" s="24">
        <f>AI155</f>
        <v>0</v>
      </c>
      <c r="Y155" s="45">
        <f>AK155</f>
        <v>0</v>
      </c>
      <c r="Z155" s="60"/>
      <c r="AA155" s="67"/>
      <c r="AB155" s="25"/>
      <c r="AC155" s="63"/>
      <c r="AD155" s="27"/>
      <c r="AE155" s="28"/>
      <c r="AF155" s="25"/>
      <c r="AG155" s="26"/>
      <c r="AH155" s="27"/>
      <c r="AI155" s="28"/>
      <c r="AJ155" s="25"/>
      <c r="AK155" s="63"/>
    </row>
    <row r="156" spans="1:37" ht="15.75" hidden="1">
      <c r="A156" s="21">
        <f>RANK(D156,$D$5:$D$166)</f>
        <v>143</v>
      </c>
      <c r="B156" s="9"/>
      <c r="C156" s="58"/>
      <c r="D156" s="53">
        <f>(150-G156)/1000+F156</f>
        <v>-0.849</v>
      </c>
      <c r="E156" s="21">
        <f>A156</f>
        <v>143</v>
      </c>
      <c r="F156" s="42">
        <f>LARGE((T156:Y156),1)+LARGE((T156:Y156),2)+LARGE((T156:Y156),3)+LARGE((T156:Y156),4)</f>
        <v>0</v>
      </c>
      <c r="G156" s="43">
        <f>SUM(H156:K156)</f>
        <v>999</v>
      </c>
      <c r="H156" s="16">
        <f>MIN(N156:S156)</f>
        <v>999</v>
      </c>
      <c r="I156" s="16">
        <f>IF(COUNTIF(N156:S156,"=999")&lt;5,SMALL((N156:S156),2),0)</f>
        <v>0</v>
      </c>
      <c r="J156" s="16">
        <f>IF(COUNTIF(N156:S156,"=999")&lt;4,SMALL((N156:S156),3),0)</f>
        <v>0</v>
      </c>
      <c r="K156" s="16">
        <f>IF(COUNTIF(N156:S156,"=999")&lt;3,SMALL((N156:S156),4),0)</f>
        <v>0</v>
      </c>
      <c r="L156" s="16">
        <f>IF(COUNTIF(N156:S156,"=999")&lt;2,SMALL((N156:S156),5),0)</f>
        <v>0</v>
      </c>
      <c r="M156" s="16">
        <f>IF(COUNTIF(N156:S156,"=999")&lt;1,SMALL((N156:S156),5),0)</f>
        <v>0</v>
      </c>
      <c r="N156" s="16">
        <f>IF((Z156&gt;0),Z156,999)</f>
        <v>999</v>
      </c>
      <c r="O156" s="16">
        <f>IF((AB156&gt;0),AB156,999)</f>
        <v>999</v>
      </c>
      <c r="P156" s="16">
        <f>IF((AD156&gt;0),AD156,999)</f>
        <v>999</v>
      </c>
      <c r="Q156" s="16">
        <f>IF((AF156&gt;0),AF156,999)</f>
        <v>999</v>
      </c>
      <c r="R156" s="16">
        <f>IF((AH156&gt;0),AH156,999)</f>
        <v>999</v>
      </c>
      <c r="S156" s="16">
        <f>IF((AJ156&gt;0),AJ156,999)</f>
        <v>999</v>
      </c>
      <c r="T156" s="24">
        <f>AA156</f>
        <v>0</v>
      </c>
      <c r="U156" s="24">
        <f>AC156</f>
        <v>0</v>
      </c>
      <c r="V156" s="24">
        <f>AE156</f>
        <v>0</v>
      </c>
      <c r="W156" s="24">
        <f>AG156</f>
        <v>0</v>
      </c>
      <c r="X156" s="24">
        <f>AI156</f>
        <v>0</v>
      </c>
      <c r="Y156" s="45">
        <f>AK156</f>
        <v>0</v>
      </c>
      <c r="Z156" s="60"/>
      <c r="AA156" s="67"/>
      <c r="AB156" s="25"/>
      <c r="AC156" s="63"/>
      <c r="AD156" s="27"/>
      <c r="AE156" s="28"/>
      <c r="AF156" s="25"/>
      <c r="AG156" s="26"/>
      <c r="AH156" s="27"/>
      <c r="AI156" s="28"/>
      <c r="AJ156" s="25"/>
      <c r="AK156" s="63"/>
    </row>
    <row r="157" spans="1:37" ht="15.75" hidden="1">
      <c r="A157" s="21">
        <f>RANK(D157,$D$5:$D$166)</f>
        <v>143</v>
      </c>
      <c r="B157" s="59"/>
      <c r="C157" s="1"/>
      <c r="D157" s="23">
        <f>(150-G157)/1000+F157</f>
        <v>-0.849</v>
      </c>
      <c r="E157" s="21">
        <f>A157</f>
        <v>143</v>
      </c>
      <c r="F157" s="42">
        <f>LARGE((T157:Y157),1)+LARGE((T157:Y157),2)+LARGE((T157:Y157),3)+LARGE((T157:Y157),4)</f>
        <v>0</v>
      </c>
      <c r="G157" s="43">
        <f>SUM(H157:K157)</f>
        <v>999</v>
      </c>
      <c r="H157" s="16">
        <f>MIN(N157:S157)</f>
        <v>999</v>
      </c>
      <c r="I157" s="16">
        <f>IF(COUNTIF(N157:S157,"=999")&lt;5,SMALL((N157:S157),2),0)</f>
        <v>0</v>
      </c>
      <c r="J157" s="16">
        <f>IF(COUNTIF(N157:S157,"=999")&lt;4,SMALL((N157:S157),3),0)</f>
        <v>0</v>
      </c>
      <c r="K157" s="16">
        <f>IF(COUNTIF(N157:S157,"=999")&lt;3,SMALL((N157:S157),4),0)</f>
        <v>0</v>
      </c>
      <c r="L157" s="16">
        <f>IF(COUNTIF(N157:S157,"=999")&lt;2,SMALL((N157:S157),5),0)</f>
        <v>0</v>
      </c>
      <c r="M157" s="16">
        <f>IF(COUNTIF(N157:S157,"=999")&lt;1,SMALL((N157:S157),5),0)</f>
        <v>0</v>
      </c>
      <c r="N157" s="16">
        <f>IF((Z157&gt;0),Z157,999)</f>
        <v>999</v>
      </c>
      <c r="O157" s="16">
        <f>IF((AB157&gt;0),AB157,999)</f>
        <v>999</v>
      </c>
      <c r="P157" s="16">
        <f>IF((AD157&gt;0),AD157,999)</f>
        <v>999</v>
      </c>
      <c r="Q157" s="16">
        <f>IF((AF157&gt;0),AF157,999)</f>
        <v>999</v>
      </c>
      <c r="R157" s="16">
        <f>IF((AH157&gt;0),AH157,999)</f>
        <v>999</v>
      </c>
      <c r="S157" s="16">
        <f>IF((AJ157&gt;0),AJ157,999)</f>
        <v>999</v>
      </c>
      <c r="T157" s="24">
        <f>AA157</f>
        <v>0</v>
      </c>
      <c r="U157" s="24">
        <f>AC157</f>
        <v>0</v>
      </c>
      <c r="V157" s="24">
        <f>AE157</f>
        <v>0</v>
      </c>
      <c r="W157" s="24">
        <f>AG157</f>
        <v>0</v>
      </c>
      <c r="X157" s="24">
        <f>AI157</f>
        <v>0</v>
      </c>
      <c r="Y157" s="45">
        <f>AK157</f>
        <v>0</v>
      </c>
      <c r="Z157" s="60"/>
      <c r="AA157" s="67"/>
      <c r="AB157" s="25"/>
      <c r="AC157" s="63"/>
      <c r="AD157" s="27"/>
      <c r="AE157" s="28"/>
      <c r="AF157" s="25"/>
      <c r="AG157" s="26"/>
      <c r="AH157" s="27"/>
      <c r="AI157" s="28"/>
      <c r="AJ157" s="25"/>
      <c r="AK157" s="63"/>
    </row>
    <row r="158" spans="1:37" ht="15.75" hidden="1">
      <c r="A158" s="21">
        <f>RANK(D158,$D$5:$D$166)</f>
        <v>143</v>
      </c>
      <c r="B158" s="9"/>
      <c r="C158" s="1"/>
      <c r="D158" s="23">
        <f>(150-G158)/1000+F158</f>
        <v>-0.849</v>
      </c>
      <c r="E158" s="21">
        <f>A158</f>
        <v>143</v>
      </c>
      <c r="F158" s="42">
        <f>LARGE((T158:Y158),1)+LARGE((T158:Y158),2)+LARGE((T158:Y158),3)+LARGE((T158:Y158),4)</f>
        <v>0</v>
      </c>
      <c r="G158" s="43">
        <f>SUM(H158:K158)</f>
        <v>999</v>
      </c>
      <c r="H158" s="16">
        <f>MIN(N158:S158)</f>
        <v>999</v>
      </c>
      <c r="I158" s="16">
        <f>IF(COUNTIF(N158:S158,"=999")&lt;5,SMALL((N158:S158),2),0)</f>
        <v>0</v>
      </c>
      <c r="J158" s="16">
        <f>IF(COUNTIF(N158:S158,"=999")&lt;4,SMALL((N158:S158),3),0)</f>
        <v>0</v>
      </c>
      <c r="K158" s="16">
        <f>IF(COUNTIF(N158:S158,"=999")&lt;3,SMALL((N158:S158),4),0)</f>
        <v>0</v>
      </c>
      <c r="L158" s="16">
        <f>IF(COUNTIF(N158:S158,"=999")&lt;2,SMALL((N158:S158),5),0)</f>
        <v>0</v>
      </c>
      <c r="M158" s="16">
        <f>IF(COUNTIF(N158:S158,"=999")&lt;1,SMALL((N158:S158),5),0)</f>
        <v>0</v>
      </c>
      <c r="N158" s="16">
        <f>IF((Z158&gt;0),Z158,999)</f>
        <v>999</v>
      </c>
      <c r="O158" s="16">
        <f>IF((AB158&gt;0),AB158,999)</f>
        <v>999</v>
      </c>
      <c r="P158" s="16">
        <f>IF((AD158&gt;0),AD158,999)</f>
        <v>999</v>
      </c>
      <c r="Q158" s="16">
        <f>IF((AF158&gt;0),AF158,999)</f>
        <v>999</v>
      </c>
      <c r="R158" s="16">
        <f>IF((AH158&gt;0),AH158,999)</f>
        <v>999</v>
      </c>
      <c r="S158" s="16">
        <f>IF((AJ158&gt;0),AJ158,999)</f>
        <v>999</v>
      </c>
      <c r="T158" s="24">
        <f>AA158</f>
        <v>0</v>
      </c>
      <c r="U158" s="24">
        <f>AC158</f>
        <v>0</v>
      </c>
      <c r="V158" s="24">
        <f>AE158</f>
        <v>0</v>
      </c>
      <c r="W158" s="24">
        <f>AG158</f>
        <v>0</v>
      </c>
      <c r="X158" s="24">
        <f>AI158</f>
        <v>0</v>
      </c>
      <c r="Y158" s="45">
        <f>AK158</f>
        <v>0</v>
      </c>
      <c r="Z158" s="60"/>
      <c r="AA158" s="67"/>
      <c r="AB158" s="25"/>
      <c r="AC158" s="63"/>
      <c r="AD158" s="27"/>
      <c r="AE158" s="28"/>
      <c r="AF158" s="25"/>
      <c r="AG158" s="26"/>
      <c r="AH158" s="27"/>
      <c r="AI158" s="28"/>
      <c r="AJ158" s="25"/>
      <c r="AK158" s="63"/>
    </row>
    <row r="159" spans="1:37" ht="15.75" hidden="1">
      <c r="A159" s="21">
        <f>RANK(D159,$D$5:$D$166)</f>
        <v>143</v>
      </c>
      <c r="B159" s="9"/>
      <c r="C159" s="58"/>
      <c r="D159" s="53">
        <f>(150-G159)/1000+F159</f>
        <v>-0.849</v>
      </c>
      <c r="E159" s="21">
        <f>A159</f>
        <v>143</v>
      </c>
      <c r="F159" s="42">
        <f>LARGE((T159:Y159),1)+LARGE((T159:Y159),2)+LARGE((T159:Y159),3)+LARGE((T159:Y159),4)</f>
        <v>0</v>
      </c>
      <c r="G159" s="43">
        <f>SUM(H159:K159)</f>
        <v>999</v>
      </c>
      <c r="H159" s="16">
        <f>MIN(N159:S159)</f>
        <v>999</v>
      </c>
      <c r="I159" s="16">
        <f>IF(COUNTIF(N159:S159,"=999")&lt;5,SMALL((N159:S159),2),0)</f>
        <v>0</v>
      </c>
      <c r="J159" s="16">
        <f>IF(COUNTIF(N159:S159,"=999")&lt;4,SMALL((N159:S159),3),0)</f>
        <v>0</v>
      </c>
      <c r="K159" s="16">
        <f>IF(COUNTIF(N159:S159,"=999")&lt;3,SMALL((N159:S159),4),0)</f>
        <v>0</v>
      </c>
      <c r="L159" s="16">
        <f>IF(COUNTIF(N159:S159,"=999")&lt;2,SMALL((N159:S159),5),0)</f>
        <v>0</v>
      </c>
      <c r="M159" s="16">
        <f>IF(COUNTIF(N159:S159,"=999")&lt;1,SMALL((N159:S159),5),0)</f>
        <v>0</v>
      </c>
      <c r="N159" s="16">
        <f>IF((Z159&gt;0),Z159,999)</f>
        <v>999</v>
      </c>
      <c r="O159" s="16">
        <f>IF((AB159&gt;0),AB159,999)</f>
        <v>999</v>
      </c>
      <c r="P159" s="16">
        <f>IF((AD159&gt;0),AD159,999)</f>
        <v>999</v>
      </c>
      <c r="Q159" s="16">
        <f>IF((AF159&gt;0),AF159,999)</f>
        <v>999</v>
      </c>
      <c r="R159" s="16">
        <f>IF((AH159&gt;0),AH159,999)</f>
        <v>999</v>
      </c>
      <c r="S159" s="16">
        <f>IF((AJ159&gt;0),AJ159,999)</f>
        <v>999</v>
      </c>
      <c r="T159" s="24">
        <f>AA159</f>
        <v>0</v>
      </c>
      <c r="U159" s="24">
        <f>AC159</f>
        <v>0</v>
      </c>
      <c r="V159" s="24">
        <f>AE159</f>
        <v>0</v>
      </c>
      <c r="W159" s="24">
        <f>AG159</f>
        <v>0</v>
      </c>
      <c r="X159" s="24">
        <f>AI159</f>
        <v>0</v>
      </c>
      <c r="Y159" s="45">
        <f>AK159</f>
        <v>0</v>
      </c>
      <c r="Z159" s="60"/>
      <c r="AA159" s="67"/>
      <c r="AB159" s="25"/>
      <c r="AC159" s="63"/>
      <c r="AD159" s="27"/>
      <c r="AE159" s="28"/>
      <c r="AF159" s="25"/>
      <c r="AG159" s="26"/>
      <c r="AH159" s="27"/>
      <c r="AI159" s="28"/>
      <c r="AJ159" s="25"/>
      <c r="AK159" s="63"/>
    </row>
    <row r="160" spans="1:37" ht="15.75" hidden="1">
      <c r="A160" s="21">
        <f>RANK(D160,$D$5:$D$166)</f>
        <v>143</v>
      </c>
      <c r="B160" s="49"/>
      <c r="C160" s="58"/>
      <c r="D160" s="23">
        <f>(150-G160)/1000+F160</f>
        <v>-0.849</v>
      </c>
      <c r="E160" s="21">
        <f>A160</f>
        <v>143</v>
      </c>
      <c r="F160" s="42">
        <f>LARGE((T160:Y160),1)+LARGE((T160:Y160),2)+LARGE((T160:Y160),3)+LARGE((T160:Y160),4)</f>
        <v>0</v>
      </c>
      <c r="G160" s="43">
        <f>SUM(H160:K160)</f>
        <v>999</v>
      </c>
      <c r="H160" s="16">
        <f>MIN(N160:S160)</f>
        <v>999</v>
      </c>
      <c r="I160" s="16">
        <f>IF(COUNTIF(N160:S160,"=999")&lt;5,SMALL((N160:S160),2),0)</f>
        <v>0</v>
      </c>
      <c r="J160" s="16">
        <f>IF(COUNTIF(N160:S160,"=999")&lt;4,SMALL((N160:S160),3),0)</f>
        <v>0</v>
      </c>
      <c r="K160" s="16">
        <f>IF(COUNTIF(N160:S160,"=999")&lt;3,SMALL((N160:S160),4),0)</f>
        <v>0</v>
      </c>
      <c r="L160" s="16">
        <f>IF(COUNTIF(N160:S160,"=999")&lt;2,SMALL((N160:S160),5),0)</f>
        <v>0</v>
      </c>
      <c r="M160" s="16">
        <f>IF(COUNTIF(N160:S160,"=999")&lt;1,SMALL((N160:S160),5),0)</f>
        <v>0</v>
      </c>
      <c r="N160" s="16">
        <f>IF((Z160&gt;0),Z160,999)</f>
        <v>999</v>
      </c>
      <c r="O160" s="16">
        <f>IF((AB160&gt;0),AB160,999)</f>
        <v>999</v>
      </c>
      <c r="P160" s="16">
        <f>IF((AD160&gt;0),AD160,999)</f>
        <v>999</v>
      </c>
      <c r="Q160" s="16">
        <f>IF((AF160&gt;0),AF160,999)</f>
        <v>999</v>
      </c>
      <c r="R160" s="16">
        <f>IF((AH160&gt;0),AH160,999)</f>
        <v>999</v>
      </c>
      <c r="S160" s="16">
        <f>IF((AJ160&gt;0),AJ160,999)</f>
        <v>999</v>
      </c>
      <c r="T160" s="24">
        <f>AA160</f>
        <v>0</v>
      </c>
      <c r="U160" s="24">
        <f>AC160</f>
        <v>0</v>
      </c>
      <c r="V160" s="24">
        <f>AE160</f>
        <v>0</v>
      </c>
      <c r="W160" s="24">
        <f>AG160</f>
        <v>0</v>
      </c>
      <c r="X160" s="24">
        <f>AI160</f>
        <v>0</v>
      </c>
      <c r="Y160" s="45">
        <f>AK160</f>
        <v>0</v>
      </c>
      <c r="Z160" s="60"/>
      <c r="AA160" s="67"/>
      <c r="AB160" s="25"/>
      <c r="AC160" s="63"/>
      <c r="AD160" s="27"/>
      <c r="AE160" s="28"/>
      <c r="AF160" s="25"/>
      <c r="AG160" s="26"/>
      <c r="AH160" s="27"/>
      <c r="AI160" s="28"/>
      <c r="AJ160" s="25"/>
      <c r="AK160" s="63"/>
    </row>
    <row r="161" spans="1:37" ht="15.75" hidden="1">
      <c r="A161" s="21">
        <f>RANK(D161,$D$5:$D$166)</f>
        <v>143</v>
      </c>
      <c r="B161" s="49"/>
      <c r="C161" s="49"/>
      <c r="D161" s="23">
        <f>(150-G161)/1000+F161</f>
        <v>-0.849</v>
      </c>
      <c r="E161" s="21">
        <f>A161</f>
        <v>143</v>
      </c>
      <c r="F161" s="42">
        <f>LARGE((T161:Y161),1)+LARGE((T161:Y161),2)+LARGE((T161:Y161),3)+LARGE((T161:Y161),4)</f>
        <v>0</v>
      </c>
      <c r="G161" s="43">
        <f>SUM(H161:K161)</f>
        <v>999</v>
      </c>
      <c r="H161" s="16">
        <f>MIN(N161:S161)</f>
        <v>999</v>
      </c>
      <c r="I161" s="16">
        <f>IF(COUNTIF(N161:S161,"=999")&lt;5,SMALL((N161:S161),2),0)</f>
        <v>0</v>
      </c>
      <c r="J161" s="16">
        <f>IF(COUNTIF(N161:S161,"=999")&lt;4,SMALL((N161:S161),3),0)</f>
        <v>0</v>
      </c>
      <c r="K161" s="16">
        <f>IF(COUNTIF(N161:S161,"=999")&lt;3,SMALL((N161:S161),4),0)</f>
        <v>0</v>
      </c>
      <c r="L161" s="16">
        <f>IF(COUNTIF(N161:S161,"=999")&lt;2,SMALL((N161:S161),5),0)</f>
        <v>0</v>
      </c>
      <c r="M161" s="16">
        <f>IF(COUNTIF(N161:S161,"=999")&lt;1,SMALL((N161:S161),5),0)</f>
        <v>0</v>
      </c>
      <c r="N161" s="16">
        <f>IF((Z161&gt;0),Z161,999)</f>
        <v>999</v>
      </c>
      <c r="O161" s="16">
        <f>IF((AB161&gt;0),AB161,999)</f>
        <v>999</v>
      </c>
      <c r="P161" s="16">
        <f>IF((AD161&gt;0),AD161,999)</f>
        <v>999</v>
      </c>
      <c r="Q161" s="16">
        <f>IF((AF161&gt;0),AF161,999)</f>
        <v>999</v>
      </c>
      <c r="R161" s="16">
        <f>IF((AH161&gt;0),AH161,999)</f>
        <v>999</v>
      </c>
      <c r="S161" s="16">
        <f>IF((AJ161&gt;0),AJ161,999)</f>
        <v>999</v>
      </c>
      <c r="T161" s="24">
        <f>AA161</f>
        <v>0</v>
      </c>
      <c r="U161" s="24">
        <f>AC161</f>
        <v>0</v>
      </c>
      <c r="V161" s="24">
        <f>AE161</f>
        <v>0</v>
      </c>
      <c r="W161" s="24">
        <f>AG161</f>
        <v>0</v>
      </c>
      <c r="X161" s="24">
        <f>AI161</f>
        <v>0</v>
      </c>
      <c r="Y161" s="45">
        <f>AK161</f>
        <v>0</v>
      </c>
      <c r="Z161" s="60"/>
      <c r="AA161" s="67"/>
      <c r="AB161" s="25"/>
      <c r="AC161" s="63"/>
      <c r="AD161" s="27"/>
      <c r="AE161" s="28"/>
      <c r="AF161" s="25"/>
      <c r="AG161" s="26"/>
      <c r="AH161" s="27"/>
      <c r="AI161" s="28"/>
      <c r="AJ161" s="25"/>
      <c r="AK161" s="63"/>
    </row>
    <row r="162" spans="1:37" ht="15.75" hidden="1">
      <c r="A162" s="21">
        <f>RANK(D162,$D$5:$D$166)</f>
        <v>143</v>
      </c>
      <c r="B162" s="9"/>
      <c r="C162" s="58"/>
      <c r="D162" s="53">
        <f>(150-G162)/1000+F162</f>
        <v>-0.849</v>
      </c>
      <c r="E162" s="21">
        <f>A162</f>
        <v>143</v>
      </c>
      <c r="F162" s="42">
        <f>LARGE((T162:Y162),1)+LARGE((T162:Y162),2)+LARGE((T162:Y162),3)+LARGE((T162:Y162),4)</f>
        <v>0</v>
      </c>
      <c r="G162" s="43">
        <f>SUM(H162:K162)</f>
        <v>999</v>
      </c>
      <c r="H162" s="16">
        <f>MIN(N162:S162)</f>
        <v>999</v>
      </c>
      <c r="I162" s="16">
        <f>IF(COUNTIF(N162:S162,"=999")&lt;5,SMALL((N162:S162),2),0)</f>
        <v>0</v>
      </c>
      <c r="J162" s="16">
        <f>IF(COUNTIF(N162:S162,"=999")&lt;4,SMALL((N162:S162),3),0)</f>
        <v>0</v>
      </c>
      <c r="K162" s="16">
        <f>IF(COUNTIF(N162:S162,"=999")&lt;3,SMALL((N162:S162),4),0)</f>
        <v>0</v>
      </c>
      <c r="L162" s="16">
        <f>IF(COUNTIF(N162:S162,"=999")&lt;2,SMALL((N162:S162),5),0)</f>
        <v>0</v>
      </c>
      <c r="M162" s="16">
        <f>IF(COUNTIF(N162:S162,"=999")&lt;1,SMALL((N162:S162),5),0)</f>
        <v>0</v>
      </c>
      <c r="N162" s="16">
        <f>IF((Z162&gt;0),Z162,999)</f>
        <v>999</v>
      </c>
      <c r="O162" s="16">
        <f>IF((AB162&gt;0),AB162,999)</f>
        <v>999</v>
      </c>
      <c r="P162" s="16">
        <f>IF((AD162&gt;0),AD162,999)</f>
        <v>999</v>
      </c>
      <c r="Q162" s="16">
        <f>IF((AF162&gt;0),AF162,999)</f>
        <v>999</v>
      </c>
      <c r="R162" s="16">
        <f>IF((AH162&gt;0),AH162,999)</f>
        <v>999</v>
      </c>
      <c r="S162" s="16">
        <f>IF((AJ162&gt;0),AJ162,999)</f>
        <v>999</v>
      </c>
      <c r="T162" s="24">
        <f>AA162</f>
        <v>0</v>
      </c>
      <c r="U162" s="24">
        <f>AC162</f>
        <v>0</v>
      </c>
      <c r="V162" s="24">
        <f>AE162</f>
        <v>0</v>
      </c>
      <c r="W162" s="24">
        <f>AG162</f>
        <v>0</v>
      </c>
      <c r="X162" s="24">
        <f>AI162</f>
        <v>0</v>
      </c>
      <c r="Y162" s="45">
        <f>AK162</f>
        <v>0</v>
      </c>
      <c r="Z162" s="60"/>
      <c r="AA162" s="67"/>
      <c r="AB162" s="25"/>
      <c r="AC162" s="63"/>
      <c r="AD162" s="27"/>
      <c r="AE162" s="28"/>
      <c r="AF162" s="25"/>
      <c r="AG162" s="26"/>
      <c r="AH162" s="27"/>
      <c r="AI162" s="28"/>
      <c r="AJ162" s="25"/>
      <c r="AK162" s="63"/>
    </row>
    <row r="163" spans="1:37" ht="15.75" hidden="1">
      <c r="A163" s="21">
        <f>RANK(D163,$D$5:$D$166)</f>
        <v>143</v>
      </c>
      <c r="B163" s="9"/>
      <c r="C163" s="1"/>
      <c r="D163" s="23">
        <f>(150-G163)/1000+F163</f>
        <v>-0.849</v>
      </c>
      <c r="E163" s="21">
        <f>A163</f>
        <v>143</v>
      </c>
      <c r="F163" s="42">
        <f>LARGE((T163:Y163),1)+LARGE((T163:Y163),2)+LARGE((T163:Y163),3)+LARGE((T163:Y163),4)</f>
        <v>0</v>
      </c>
      <c r="G163" s="43">
        <f>SUM(H163:K163)</f>
        <v>999</v>
      </c>
      <c r="H163" s="16">
        <f>MIN(N163:S163)</f>
        <v>999</v>
      </c>
      <c r="I163" s="16">
        <f>IF(COUNTIF(N163:S163,"=999")&lt;5,SMALL((N163:S163),2),0)</f>
        <v>0</v>
      </c>
      <c r="J163" s="16">
        <f>IF(COUNTIF(N163:S163,"=999")&lt;4,SMALL((N163:S163),3),0)</f>
        <v>0</v>
      </c>
      <c r="K163" s="16">
        <f>IF(COUNTIF(N163:S163,"=999")&lt;3,SMALL((N163:S163),4),0)</f>
        <v>0</v>
      </c>
      <c r="L163" s="16">
        <f>IF(COUNTIF(N163:S163,"=999")&lt;2,SMALL((N163:S163),5),0)</f>
        <v>0</v>
      </c>
      <c r="M163" s="16">
        <f>IF(COUNTIF(N163:S163,"=999")&lt;1,SMALL((N163:S163),5),0)</f>
        <v>0</v>
      </c>
      <c r="N163" s="16">
        <f>IF((Z163&gt;0),Z163,999)</f>
        <v>999</v>
      </c>
      <c r="O163" s="16">
        <f>IF((AB163&gt;0),AB163,999)</f>
        <v>999</v>
      </c>
      <c r="P163" s="16">
        <f>IF((AD163&gt;0),AD163,999)</f>
        <v>999</v>
      </c>
      <c r="Q163" s="16">
        <f>IF((AF163&gt;0),AF163,999)</f>
        <v>999</v>
      </c>
      <c r="R163" s="16">
        <f>IF((AH163&gt;0),AH163,999)</f>
        <v>999</v>
      </c>
      <c r="S163" s="16">
        <f>IF((AJ163&gt;0),AJ163,999)</f>
        <v>999</v>
      </c>
      <c r="T163" s="24">
        <f>AA163</f>
        <v>0</v>
      </c>
      <c r="U163" s="24">
        <f>AC163</f>
        <v>0</v>
      </c>
      <c r="V163" s="24">
        <f>AE163</f>
        <v>0</v>
      </c>
      <c r="W163" s="24">
        <f>AG163</f>
        <v>0</v>
      </c>
      <c r="X163" s="24">
        <f>AI163</f>
        <v>0</v>
      </c>
      <c r="Y163" s="45">
        <f>AK163</f>
        <v>0</v>
      </c>
      <c r="Z163" s="60"/>
      <c r="AA163" s="67"/>
      <c r="AB163" s="25"/>
      <c r="AC163" s="63"/>
      <c r="AD163" s="27"/>
      <c r="AE163" s="28"/>
      <c r="AF163" s="25"/>
      <c r="AG163" s="26"/>
      <c r="AH163" s="27"/>
      <c r="AI163" s="28"/>
      <c r="AJ163" s="25"/>
      <c r="AK163" s="63"/>
    </row>
    <row r="164" spans="1:37" ht="15.75" hidden="1">
      <c r="A164" s="21">
        <f>RANK(D164,$D$5:$D$166)</f>
        <v>143</v>
      </c>
      <c r="B164" s="9"/>
      <c r="C164" s="58"/>
      <c r="D164" s="53">
        <f>(150-G164)/1000+F164</f>
        <v>-0.849</v>
      </c>
      <c r="E164" s="21">
        <f>A164</f>
        <v>143</v>
      </c>
      <c r="F164" s="42">
        <f>LARGE((T164:Y164),1)+LARGE((T164:Y164),2)+LARGE((T164:Y164),3)+LARGE((T164:Y164),4)</f>
        <v>0</v>
      </c>
      <c r="G164" s="43">
        <f>SUM(H164:K164)</f>
        <v>999</v>
      </c>
      <c r="H164" s="16">
        <f>MIN(N164:S164)</f>
        <v>999</v>
      </c>
      <c r="I164" s="16">
        <f>IF(COUNTIF(N164:S164,"=999")&lt;5,SMALL((N164:S164),2),0)</f>
        <v>0</v>
      </c>
      <c r="J164" s="16">
        <f>IF(COUNTIF(N164:S164,"=999")&lt;4,SMALL((N164:S164),3),0)</f>
        <v>0</v>
      </c>
      <c r="K164" s="16">
        <f>IF(COUNTIF(N164:S164,"=999")&lt;3,SMALL((N164:S164),4),0)</f>
        <v>0</v>
      </c>
      <c r="L164" s="16">
        <f>IF(COUNTIF(N164:S164,"=999")&lt;2,SMALL((N164:S164),5),0)</f>
        <v>0</v>
      </c>
      <c r="M164" s="16">
        <f>IF(COUNTIF(N164:S164,"=999")&lt;1,SMALL((N164:S164),5),0)</f>
        <v>0</v>
      </c>
      <c r="N164" s="16">
        <f>IF((Z164&gt;0),Z164,999)</f>
        <v>999</v>
      </c>
      <c r="O164" s="16">
        <f>IF((AB164&gt;0),AB164,999)</f>
        <v>999</v>
      </c>
      <c r="P164" s="16">
        <f>IF((AD164&gt;0),AD164,999)</f>
        <v>999</v>
      </c>
      <c r="Q164" s="16">
        <f>IF((AF164&gt;0),AF164,999)</f>
        <v>999</v>
      </c>
      <c r="R164" s="16">
        <f>IF((AH164&gt;0),AH164,999)</f>
        <v>999</v>
      </c>
      <c r="S164" s="16">
        <f>IF((AJ164&gt;0),AJ164,999)</f>
        <v>999</v>
      </c>
      <c r="T164" s="24">
        <f>AA164</f>
        <v>0</v>
      </c>
      <c r="U164" s="24">
        <f>AC164</f>
        <v>0</v>
      </c>
      <c r="V164" s="24">
        <f>AE164</f>
        <v>0</v>
      </c>
      <c r="W164" s="24">
        <f>AG164</f>
        <v>0</v>
      </c>
      <c r="X164" s="24">
        <f>AI164</f>
        <v>0</v>
      </c>
      <c r="Y164" s="45">
        <f>AK164</f>
        <v>0</v>
      </c>
      <c r="Z164" s="60"/>
      <c r="AA164" s="67"/>
      <c r="AB164" s="25"/>
      <c r="AC164" s="63"/>
      <c r="AD164" s="27"/>
      <c r="AE164" s="28"/>
      <c r="AF164" s="25"/>
      <c r="AG164" s="26"/>
      <c r="AH164" s="27"/>
      <c r="AI164" s="28"/>
      <c r="AJ164" s="25"/>
      <c r="AK164" s="63"/>
    </row>
    <row r="165" spans="1:37" ht="15.75" hidden="1">
      <c r="A165" s="21">
        <f>RANK(D165,$D$5:$D$166)</f>
        <v>143</v>
      </c>
      <c r="B165" s="9"/>
      <c r="C165" s="1"/>
      <c r="D165" s="23">
        <f>(150-G165)/1000+F165</f>
        <v>-0.849</v>
      </c>
      <c r="E165" s="21">
        <f>A165</f>
        <v>143</v>
      </c>
      <c r="F165" s="42">
        <f>LARGE((T165:Y165),1)+LARGE((T165:Y165),2)+LARGE((T165:Y165),3)+LARGE((T165:Y165),4)</f>
        <v>0</v>
      </c>
      <c r="G165" s="43">
        <f>SUM(H165:K165)</f>
        <v>999</v>
      </c>
      <c r="H165" s="16">
        <f>MIN(N165:S165)</f>
        <v>999</v>
      </c>
      <c r="I165" s="16">
        <f>IF(COUNTIF(N165:S165,"=999")&lt;5,SMALL((N165:S165),2),0)</f>
        <v>0</v>
      </c>
      <c r="J165" s="16">
        <f>IF(COUNTIF(N165:S165,"=999")&lt;4,SMALL((N165:S165),3),0)</f>
        <v>0</v>
      </c>
      <c r="K165" s="16">
        <f>IF(COUNTIF(N165:S165,"=999")&lt;3,SMALL((N165:S165),4),0)</f>
        <v>0</v>
      </c>
      <c r="L165" s="16">
        <f>IF(COUNTIF(N165:S165,"=999")&lt;2,SMALL((N165:S165),5),0)</f>
        <v>0</v>
      </c>
      <c r="M165" s="16">
        <f>IF(COUNTIF(N165:S165,"=999")&lt;1,SMALL((N165:S165),5),0)</f>
        <v>0</v>
      </c>
      <c r="N165" s="16">
        <f>IF((Z165&gt;0),Z165,999)</f>
        <v>999</v>
      </c>
      <c r="O165" s="16">
        <f>IF((AB165&gt;0),AB165,999)</f>
        <v>999</v>
      </c>
      <c r="P165" s="16">
        <f>IF((AD165&gt;0),AD165,999)</f>
        <v>999</v>
      </c>
      <c r="Q165" s="16">
        <f>IF((AF165&gt;0),AF165,999)</f>
        <v>999</v>
      </c>
      <c r="R165" s="16">
        <f>IF((AH165&gt;0),AH165,999)</f>
        <v>999</v>
      </c>
      <c r="S165" s="16">
        <f>IF((AJ165&gt;0),AJ165,999)</f>
        <v>999</v>
      </c>
      <c r="T165" s="24">
        <f>AA165</f>
        <v>0</v>
      </c>
      <c r="U165" s="24">
        <f>AC165</f>
        <v>0</v>
      </c>
      <c r="V165" s="24">
        <f>AE165</f>
        <v>0</v>
      </c>
      <c r="W165" s="24">
        <f>AG165</f>
        <v>0</v>
      </c>
      <c r="X165" s="24">
        <f>AI165</f>
        <v>0</v>
      </c>
      <c r="Y165" s="45">
        <f>AK165</f>
        <v>0</v>
      </c>
      <c r="Z165" s="60"/>
      <c r="AA165" s="67"/>
      <c r="AB165" s="25"/>
      <c r="AC165" s="63"/>
      <c r="AD165" s="27"/>
      <c r="AE165" s="28"/>
      <c r="AF165" s="25"/>
      <c r="AG165" s="26"/>
      <c r="AH165" s="27"/>
      <c r="AI165" s="28"/>
      <c r="AJ165" s="25"/>
      <c r="AK165" s="63"/>
    </row>
    <row r="166" spans="1:37" ht="15.75" hidden="1">
      <c r="A166" s="21">
        <f>RANK(D166,$D$5:$D$166)</f>
        <v>143</v>
      </c>
      <c r="B166" s="1"/>
      <c r="C166" s="1"/>
      <c r="D166" s="23">
        <f>(150-G166)/1000+F166</f>
        <v>-0.849</v>
      </c>
      <c r="E166" s="21">
        <f>A166</f>
        <v>143</v>
      </c>
      <c r="F166" s="42">
        <f>LARGE((T166:Y166),1)+LARGE((T166:Y166),2)+LARGE((T166:Y166),3)+LARGE((T166:Y166),4)</f>
        <v>0</v>
      </c>
      <c r="G166" s="43">
        <f>SUM(H166:K166)</f>
        <v>999</v>
      </c>
      <c r="H166" s="16">
        <f>MIN(N166:S166)</f>
        <v>999</v>
      </c>
      <c r="I166" s="16">
        <f>IF(COUNTIF(N166:S166,"=999")&lt;5,SMALL((N166:S166),2),0)</f>
        <v>0</v>
      </c>
      <c r="J166" s="16">
        <f>IF(COUNTIF(N166:S166,"=999")&lt;4,SMALL((N166:S166),3),0)</f>
        <v>0</v>
      </c>
      <c r="K166" s="16">
        <f>IF(COUNTIF(N166:S166,"=999")&lt;3,SMALL((N166:S166),4),0)</f>
        <v>0</v>
      </c>
      <c r="L166" s="16">
        <f>IF(COUNTIF(N166:S166,"=999")&lt;2,SMALL((N166:S166),5),0)</f>
        <v>0</v>
      </c>
      <c r="M166" s="16">
        <f>IF(COUNTIF(N166:S166,"=999")&lt;1,SMALL((N166:S166),5),0)</f>
        <v>0</v>
      </c>
      <c r="N166" s="16">
        <f>IF((Z166&gt;0),Z166,999)</f>
        <v>999</v>
      </c>
      <c r="O166" s="16">
        <f>IF((AB166&gt;0),AB166,999)</f>
        <v>999</v>
      </c>
      <c r="P166" s="16">
        <f>IF((AD166&gt;0),AD166,999)</f>
        <v>999</v>
      </c>
      <c r="Q166" s="16">
        <f>IF((AF166&gt;0),AF166,999)</f>
        <v>999</v>
      </c>
      <c r="R166" s="16">
        <f>IF((AH166&gt;0),AH166,999)</f>
        <v>999</v>
      </c>
      <c r="S166" s="16">
        <f>IF((AJ166&gt;0),AJ166,999)</f>
        <v>999</v>
      </c>
      <c r="T166" s="24">
        <f>AA166</f>
        <v>0</v>
      </c>
      <c r="U166" s="24">
        <f>AC166</f>
        <v>0</v>
      </c>
      <c r="V166" s="24">
        <f>AE166</f>
        <v>0</v>
      </c>
      <c r="W166" s="24">
        <f>AG166</f>
        <v>0</v>
      </c>
      <c r="X166" s="24">
        <f>AI166</f>
        <v>0</v>
      </c>
      <c r="Y166" s="45">
        <f>AK166</f>
        <v>0</v>
      </c>
      <c r="Z166" s="60"/>
      <c r="AA166" s="67"/>
      <c r="AB166" s="25"/>
      <c r="AC166" s="63"/>
      <c r="AD166" s="27"/>
      <c r="AE166" s="28"/>
      <c r="AF166" s="25"/>
      <c r="AG166" s="26"/>
      <c r="AH166" s="27"/>
      <c r="AI166" s="28"/>
      <c r="AJ166" s="25"/>
      <c r="AK166" s="63"/>
    </row>
  </sheetData>
  <sheetProtection/>
  <autoFilter ref="A4:AK166">
    <sortState ref="A5:AK166">
      <sortCondition sortBy="value" ref="A5:A166"/>
    </sortState>
  </autoFilter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K10" sqref="AK10"/>
    </sheetView>
  </sheetViews>
  <sheetFormatPr defaultColWidth="9.140625" defaultRowHeight="15"/>
  <cols>
    <col min="1" max="1" width="5.7109375" style="2" customWidth="1"/>
    <col min="2" max="2" width="18.8515625" style="2" bestFit="1" customWidth="1"/>
    <col min="3" max="3" width="28.8515625" style="2" bestFit="1" customWidth="1"/>
    <col min="4" max="4" width="10.8515625" style="17" hidden="1" customWidth="1"/>
    <col min="5" max="5" width="7.8515625" style="5" hidden="1" customWidth="1"/>
    <col min="6" max="6" width="10.140625" style="2" customWidth="1"/>
    <col min="7" max="7" width="9.7109375" style="7" customWidth="1"/>
    <col min="8" max="13" width="6.7109375" style="11" hidden="1" customWidth="1"/>
    <col min="14" max="15" width="6.140625" style="11" hidden="1" customWidth="1"/>
    <col min="16" max="16" width="5.8515625" style="11" hidden="1" customWidth="1"/>
    <col min="17" max="19" width="6.140625" style="11" hidden="1" customWidth="1"/>
    <col min="20" max="25" width="6.7109375" style="11" hidden="1" customWidth="1"/>
    <col min="26" max="27" width="7.140625" style="11" customWidth="1"/>
    <col min="28" max="28" width="7.140625" style="3" customWidth="1"/>
    <col min="29" max="29" width="7.140625" style="5" customWidth="1"/>
    <col min="30" max="30" width="7.140625" style="54" customWidth="1"/>
    <col min="31" max="31" width="7.140625" style="55" customWidth="1"/>
    <col min="32" max="37" width="7.140625" style="56" customWidth="1"/>
    <col min="38" max="16384" width="9.140625" style="56" customWidth="1"/>
  </cols>
  <sheetData>
    <row r="1" ht="36">
      <c r="AC1" s="22" t="s">
        <v>143</v>
      </c>
    </row>
    <row r="2" ht="16.5" thickBot="1"/>
    <row r="3" spans="6:37" ht="15.75">
      <c r="F3" s="38" t="s">
        <v>29</v>
      </c>
      <c r="G3" s="39"/>
      <c r="H3" s="12"/>
      <c r="I3" s="13"/>
      <c r="J3" s="13" t="s">
        <v>13</v>
      </c>
      <c r="K3" s="13"/>
      <c r="L3" s="13"/>
      <c r="M3" s="14"/>
      <c r="N3" s="10"/>
      <c r="O3" s="10"/>
      <c r="P3" s="15" t="s">
        <v>16</v>
      </c>
      <c r="Q3" s="10"/>
      <c r="R3" s="10"/>
      <c r="S3" s="10"/>
      <c r="T3" s="10"/>
      <c r="U3" s="10"/>
      <c r="V3" s="15" t="s">
        <v>6</v>
      </c>
      <c r="W3" s="10"/>
      <c r="X3" s="10"/>
      <c r="Y3" s="10"/>
      <c r="Z3" s="46" t="s">
        <v>11</v>
      </c>
      <c r="AA3" s="20"/>
      <c r="AB3" s="18" t="s">
        <v>15</v>
      </c>
      <c r="AC3" s="19"/>
      <c r="AD3" s="46" t="s">
        <v>18</v>
      </c>
      <c r="AE3" s="20"/>
      <c r="AF3" s="18" t="s">
        <v>12</v>
      </c>
      <c r="AG3" s="19"/>
      <c r="AH3" s="46" t="s">
        <v>23</v>
      </c>
      <c r="AI3" s="20"/>
      <c r="AJ3" s="18" t="s">
        <v>19</v>
      </c>
      <c r="AK3" s="19"/>
    </row>
    <row r="4" spans="1:37" ht="15.75">
      <c r="A4" s="29" t="s">
        <v>7</v>
      </c>
      <c r="B4" s="29" t="s">
        <v>0</v>
      </c>
      <c r="C4" s="29" t="s">
        <v>1</v>
      </c>
      <c r="D4" s="30" t="s">
        <v>17</v>
      </c>
      <c r="E4" s="31" t="s">
        <v>22</v>
      </c>
      <c r="F4" s="40" t="s">
        <v>144</v>
      </c>
      <c r="G4" s="41" t="s">
        <v>145</v>
      </c>
      <c r="H4" s="32">
        <v>1</v>
      </c>
      <c r="I4" s="32">
        <v>2</v>
      </c>
      <c r="J4" s="32">
        <v>3</v>
      </c>
      <c r="K4" s="32">
        <v>4</v>
      </c>
      <c r="L4" s="48">
        <v>5</v>
      </c>
      <c r="M4" s="33">
        <v>6</v>
      </c>
      <c r="N4" s="34"/>
      <c r="O4" s="34"/>
      <c r="P4" s="34"/>
      <c r="Q4" s="34"/>
      <c r="R4" s="34"/>
      <c r="S4" s="34"/>
      <c r="T4" s="34">
        <v>1</v>
      </c>
      <c r="U4" s="34">
        <v>2</v>
      </c>
      <c r="V4" s="34">
        <v>3</v>
      </c>
      <c r="W4" s="34">
        <v>4</v>
      </c>
      <c r="X4" s="44">
        <v>5</v>
      </c>
      <c r="Y4" s="44">
        <v>6</v>
      </c>
      <c r="Z4" s="47" t="s">
        <v>13</v>
      </c>
      <c r="AA4" s="36" t="s">
        <v>6</v>
      </c>
      <c r="AB4" s="35" t="s">
        <v>13</v>
      </c>
      <c r="AC4" s="31" t="s">
        <v>6</v>
      </c>
      <c r="AD4" s="47" t="s">
        <v>13</v>
      </c>
      <c r="AE4" s="36" t="s">
        <v>6</v>
      </c>
      <c r="AF4" s="35" t="s">
        <v>13</v>
      </c>
      <c r="AG4" s="31" t="s">
        <v>6</v>
      </c>
      <c r="AH4" s="47" t="s">
        <v>13</v>
      </c>
      <c r="AI4" s="36" t="s">
        <v>6</v>
      </c>
      <c r="AJ4" s="35" t="s">
        <v>13</v>
      </c>
      <c r="AK4" s="31" t="s">
        <v>6</v>
      </c>
    </row>
    <row r="5" spans="1:37" ht="15.75">
      <c r="A5" s="21">
        <f aca="true" t="shared" si="0" ref="A5:A22">RANK(D5,$D$5:$D$22)</f>
        <v>1</v>
      </c>
      <c r="B5" s="1" t="s">
        <v>97</v>
      </c>
      <c r="C5" s="61" t="s">
        <v>27</v>
      </c>
      <c r="D5" s="23">
        <f aca="true" t="shared" si="1" ref="D5:D22">(150-G5)/1000+F5</f>
        <v>40.0197</v>
      </c>
      <c r="E5" s="21">
        <f aca="true" t="shared" si="2" ref="E5:E22">A5</f>
        <v>1</v>
      </c>
      <c r="F5" s="42">
        <f aca="true" t="shared" si="3" ref="F5:F22">LARGE((T5:Y5),1)+LARGE((T5:Y5),2)+LARGE((T5:Y5),3)+LARGE((T5:Y5),4)</f>
        <v>40</v>
      </c>
      <c r="G5" s="43">
        <f aca="true" t="shared" si="4" ref="G5:G22">SUM(H5:K5)</f>
        <v>130.3</v>
      </c>
      <c r="H5" s="16">
        <f aca="true" t="shared" si="5" ref="H5:H22">MIN(N5:S5)</f>
        <v>32.25</v>
      </c>
      <c r="I5" s="16">
        <f aca="true" t="shared" si="6" ref="I5:I22">IF(COUNTIF(N5:S5,"=99,99")&lt;5,SMALL((N5:S5),2),0)</f>
        <v>32.58</v>
      </c>
      <c r="J5" s="16">
        <f aca="true" t="shared" si="7" ref="J5:J22">IF(COUNTIF(N5:S5,"=99,99")&lt;4,SMALL((N5:S5),3),0)</f>
        <v>32.69</v>
      </c>
      <c r="K5" s="16">
        <f aca="true" t="shared" si="8" ref="K5:K22">IF(COUNTIF(N5:S5,"=99,99")&lt;3,SMALL((N5:S5),4),0)</f>
        <v>32.78</v>
      </c>
      <c r="L5" s="16">
        <f aca="true" t="shared" si="9" ref="L5:L22">IF(COUNTIF(N5:S5,"=99,99")&lt;2,SMALL((N5:S5),5),0)</f>
        <v>32.85</v>
      </c>
      <c r="M5" s="16">
        <f aca="true" t="shared" si="10" ref="M5:M22">IF(COUNTIF(N5:S5,"=99,99")&lt;1,SMALL((N5:S5),5),0)</f>
        <v>32.85</v>
      </c>
      <c r="N5" s="16">
        <f aca="true" t="shared" si="11" ref="N5:N22">IF((Z5&gt;0),Z5,99.99)</f>
        <v>32.58</v>
      </c>
      <c r="O5" s="16">
        <f aca="true" t="shared" si="12" ref="O5:O22">IF((AB5&gt;0),AB5,99.99)</f>
        <v>32.85</v>
      </c>
      <c r="P5" s="16">
        <f aca="true" t="shared" si="13" ref="P5:P22">IF((AD5&gt;0),AD5,99.99)</f>
        <v>32.78</v>
      </c>
      <c r="Q5" s="16">
        <f aca="true" t="shared" si="14" ref="Q5:Q22">IF((AF5&gt;0),AF5,99.99)</f>
        <v>32.69</v>
      </c>
      <c r="R5" s="16">
        <f aca="true" t="shared" si="15" ref="R5:R22">IF((AH5&gt;0),AH5,99.99)</f>
        <v>33.48</v>
      </c>
      <c r="S5" s="16">
        <f aca="true" t="shared" si="16" ref="S5:S22">IF((AJ5&gt;0),AJ5,99.99)</f>
        <v>32.25</v>
      </c>
      <c r="T5" s="24">
        <f aca="true" t="shared" si="17" ref="T5:T22">AA5</f>
        <v>10</v>
      </c>
      <c r="U5" s="24">
        <f aca="true" t="shared" si="18" ref="U5:U22">AC5</f>
        <v>7</v>
      </c>
      <c r="V5" s="24">
        <f aca="true" t="shared" si="19" ref="V5:V22">AE5</f>
        <v>10</v>
      </c>
      <c r="W5" s="24">
        <f aca="true" t="shared" si="20" ref="W5:W22">AG5</f>
        <v>10</v>
      </c>
      <c r="X5" s="24">
        <f aca="true" t="shared" si="21" ref="X5:X22">AI5</f>
        <v>5</v>
      </c>
      <c r="Y5" s="45">
        <f aca="true" t="shared" si="22" ref="Y5:Y22">AK5</f>
        <v>10</v>
      </c>
      <c r="Z5" s="45">
        <v>32.58</v>
      </c>
      <c r="AA5" s="45">
        <v>10</v>
      </c>
      <c r="AB5" s="25">
        <v>32.85</v>
      </c>
      <c r="AC5" s="26">
        <v>7</v>
      </c>
      <c r="AD5" s="27">
        <v>32.78</v>
      </c>
      <c r="AE5" s="28">
        <v>10</v>
      </c>
      <c r="AF5" s="25">
        <v>32.69</v>
      </c>
      <c r="AG5" s="26">
        <v>10</v>
      </c>
      <c r="AH5" s="27">
        <v>33.48</v>
      </c>
      <c r="AI5" s="28">
        <v>5</v>
      </c>
      <c r="AJ5" s="25">
        <v>32.25</v>
      </c>
      <c r="AK5" s="26">
        <v>10</v>
      </c>
    </row>
    <row r="6" spans="1:37" ht="15.75">
      <c r="A6" s="21">
        <f t="shared" si="0"/>
        <v>2</v>
      </c>
      <c r="B6" s="49" t="s">
        <v>35</v>
      </c>
      <c r="C6" s="61" t="s">
        <v>8</v>
      </c>
      <c r="D6" s="23">
        <f t="shared" si="1"/>
        <v>34.01862</v>
      </c>
      <c r="E6" s="21">
        <f t="shared" si="2"/>
        <v>2</v>
      </c>
      <c r="F6" s="42">
        <f t="shared" si="3"/>
        <v>34</v>
      </c>
      <c r="G6" s="43">
        <f t="shared" si="4"/>
        <v>131.38</v>
      </c>
      <c r="H6" s="16">
        <f t="shared" si="5"/>
        <v>32.36</v>
      </c>
      <c r="I6" s="16">
        <f t="shared" si="6"/>
        <v>32.65</v>
      </c>
      <c r="J6" s="16">
        <f t="shared" si="7"/>
        <v>32.99</v>
      </c>
      <c r="K6" s="16">
        <f t="shared" si="8"/>
        <v>33.38</v>
      </c>
      <c r="L6" s="16">
        <f t="shared" si="9"/>
        <v>36.42</v>
      </c>
      <c r="M6" s="16">
        <f t="shared" si="10"/>
        <v>0</v>
      </c>
      <c r="N6" s="16">
        <f t="shared" si="11"/>
        <v>32.99</v>
      </c>
      <c r="O6" s="16">
        <f t="shared" si="12"/>
        <v>32.65</v>
      </c>
      <c r="P6" s="16">
        <f t="shared" si="13"/>
        <v>33.38</v>
      </c>
      <c r="Q6" s="16">
        <f t="shared" si="14"/>
        <v>99.99</v>
      </c>
      <c r="R6" s="16">
        <f t="shared" si="15"/>
        <v>32.36</v>
      </c>
      <c r="S6" s="16">
        <f t="shared" si="16"/>
        <v>36.42</v>
      </c>
      <c r="T6" s="24">
        <f t="shared" si="17"/>
        <v>7</v>
      </c>
      <c r="U6" s="24">
        <f t="shared" si="18"/>
        <v>10</v>
      </c>
      <c r="V6" s="24">
        <f t="shared" si="19"/>
        <v>7</v>
      </c>
      <c r="W6" s="24">
        <f t="shared" si="20"/>
        <v>0</v>
      </c>
      <c r="X6" s="24">
        <f t="shared" si="21"/>
        <v>10</v>
      </c>
      <c r="Y6" s="45">
        <f t="shared" si="22"/>
        <v>2</v>
      </c>
      <c r="Z6" s="16">
        <v>32.99</v>
      </c>
      <c r="AA6" s="24">
        <v>7</v>
      </c>
      <c r="AB6" s="25">
        <v>32.65</v>
      </c>
      <c r="AC6" s="26">
        <v>10</v>
      </c>
      <c r="AD6" s="27">
        <v>33.38</v>
      </c>
      <c r="AE6" s="28">
        <v>7</v>
      </c>
      <c r="AF6" s="25"/>
      <c r="AG6" s="26"/>
      <c r="AH6" s="27">
        <v>32.36</v>
      </c>
      <c r="AI6" s="28">
        <v>10</v>
      </c>
      <c r="AJ6" s="25">
        <v>36.42</v>
      </c>
      <c r="AK6" s="26">
        <v>2</v>
      </c>
    </row>
    <row r="7" spans="1:37" ht="15.75">
      <c r="A7" s="21">
        <f t="shared" si="0"/>
        <v>3</v>
      </c>
      <c r="B7" s="49" t="s">
        <v>98</v>
      </c>
      <c r="C7" s="61" t="s">
        <v>8</v>
      </c>
      <c r="D7" s="57">
        <f t="shared" si="1"/>
        <v>21.01525</v>
      </c>
      <c r="E7" s="21">
        <f t="shared" si="2"/>
        <v>3</v>
      </c>
      <c r="F7" s="42">
        <f t="shared" si="3"/>
        <v>21</v>
      </c>
      <c r="G7" s="43">
        <f t="shared" si="4"/>
        <v>134.75</v>
      </c>
      <c r="H7" s="16">
        <f t="shared" si="5"/>
        <v>33.35</v>
      </c>
      <c r="I7" s="16">
        <f t="shared" si="6"/>
        <v>33.43</v>
      </c>
      <c r="J7" s="16">
        <f t="shared" si="7"/>
        <v>33.84</v>
      </c>
      <c r="K7" s="16">
        <f t="shared" si="8"/>
        <v>34.13</v>
      </c>
      <c r="L7" s="16">
        <f t="shared" si="9"/>
        <v>0</v>
      </c>
      <c r="M7" s="16">
        <f t="shared" si="10"/>
        <v>0</v>
      </c>
      <c r="N7" s="16">
        <f t="shared" si="11"/>
        <v>34.13</v>
      </c>
      <c r="O7" s="16">
        <f t="shared" si="12"/>
        <v>33.84</v>
      </c>
      <c r="P7" s="16">
        <f t="shared" si="13"/>
        <v>99.99</v>
      </c>
      <c r="Q7" s="16">
        <f t="shared" si="14"/>
        <v>99.99</v>
      </c>
      <c r="R7" s="16">
        <f t="shared" si="15"/>
        <v>33.35</v>
      </c>
      <c r="S7" s="16">
        <f t="shared" si="16"/>
        <v>33.43</v>
      </c>
      <c r="T7" s="24">
        <f t="shared" si="17"/>
        <v>5</v>
      </c>
      <c r="U7" s="24">
        <f t="shared" si="18"/>
        <v>2</v>
      </c>
      <c r="V7" s="24">
        <f t="shared" si="19"/>
        <v>0</v>
      </c>
      <c r="W7" s="24">
        <f t="shared" si="20"/>
        <v>0</v>
      </c>
      <c r="X7" s="24">
        <f t="shared" si="21"/>
        <v>7</v>
      </c>
      <c r="Y7" s="45">
        <f t="shared" si="22"/>
        <v>7</v>
      </c>
      <c r="Z7" s="24">
        <v>34.13</v>
      </c>
      <c r="AA7" s="24">
        <v>5</v>
      </c>
      <c r="AB7" s="25">
        <v>33.84</v>
      </c>
      <c r="AC7" s="26">
        <v>2</v>
      </c>
      <c r="AD7" s="27"/>
      <c r="AE7" s="28"/>
      <c r="AF7" s="25"/>
      <c r="AG7" s="26"/>
      <c r="AH7" s="27">
        <v>33.35</v>
      </c>
      <c r="AI7" s="28">
        <v>7</v>
      </c>
      <c r="AJ7" s="25">
        <v>33.43</v>
      </c>
      <c r="AK7" s="26">
        <v>7</v>
      </c>
    </row>
    <row r="8" spans="1:37" ht="15.75">
      <c r="A8" s="21">
        <f t="shared" si="0"/>
        <v>4</v>
      </c>
      <c r="B8" s="49" t="s">
        <v>105</v>
      </c>
      <c r="C8" s="61" t="s">
        <v>27</v>
      </c>
      <c r="D8" s="23">
        <f t="shared" si="1"/>
        <v>18.01468</v>
      </c>
      <c r="E8" s="21">
        <f t="shared" si="2"/>
        <v>4</v>
      </c>
      <c r="F8" s="42">
        <f t="shared" si="3"/>
        <v>18</v>
      </c>
      <c r="G8" s="43">
        <f t="shared" si="4"/>
        <v>135.32</v>
      </c>
      <c r="H8" s="16">
        <f t="shared" si="5"/>
        <v>33.39</v>
      </c>
      <c r="I8" s="16">
        <f t="shared" si="6"/>
        <v>33.69</v>
      </c>
      <c r="J8" s="16">
        <f t="shared" si="7"/>
        <v>33.71</v>
      </c>
      <c r="K8" s="16">
        <f t="shared" si="8"/>
        <v>34.53</v>
      </c>
      <c r="L8" s="16">
        <f t="shared" si="9"/>
        <v>0</v>
      </c>
      <c r="M8" s="16">
        <f t="shared" si="10"/>
        <v>0</v>
      </c>
      <c r="N8" s="16">
        <f t="shared" si="11"/>
        <v>99.99</v>
      </c>
      <c r="O8" s="16">
        <f t="shared" si="12"/>
        <v>34.53</v>
      </c>
      <c r="P8" s="16">
        <f t="shared" si="13"/>
        <v>33.69</v>
      </c>
      <c r="Q8" s="16">
        <f t="shared" si="14"/>
        <v>33.39</v>
      </c>
      <c r="R8" s="16">
        <f t="shared" si="15"/>
        <v>99.99</v>
      </c>
      <c r="S8" s="16">
        <f t="shared" si="16"/>
        <v>33.71</v>
      </c>
      <c r="T8" s="24">
        <f t="shared" si="17"/>
        <v>0</v>
      </c>
      <c r="U8" s="24">
        <f t="shared" si="18"/>
        <v>1</v>
      </c>
      <c r="V8" s="24">
        <f t="shared" si="19"/>
        <v>5</v>
      </c>
      <c r="W8" s="24">
        <f t="shared" si="20"/>
        <v>7</v>
      </c>
      <c r="X8" s="24">
        <f t="shared" si="21"/>
        <v>0</v>
      </c>
      <c r="Y8" s="45">
        <f t="shared" si="22"/>
        <v>5</v>
      </c>
      <c r="Z8" s="24"/>
      <c r="AA8" s="24"/>
      <c r="AB8" s="25">
        <v>34.53</v>
      </c>
      <c r="AC8" s="26">
        <v>1</v>
      </c>
      <c r="AD8" s="27">
        <v>33.69</v>
      </c>
      <c r="AE8" s="28">
        <v>5</v>
      </c>
      <c r="AF8" s="25">
        <v>33.39</v>
      </c>
      <c r="AG8" s="26">
        <v>7</v>
      </c>
      <c r="AH8" s="27"/>
      <c r="AI8" s="28"/>
      <c r="AJ8" s="25">
        <v>33.71</v>
      </c>
      <c r="AK8" s="26">
        <v>5</v>
      </c>
    </row>
    <row r="9" spans="1:37" ht="15.75">
      <c r="A9" s="21">
        <f t="shared" si="0"/>
        <v>5</v>
      </c>
      <c r="B9" s="49" t="s">
        <v>126</v>
      </c>
      <c r="C9" s="61" t="s">
        <v>8</v>
      </c>
      <c r="D9" s="23">
        <f t="shared" si="1"/>
        <v>7.08252</v>
      </c>
      <c r="E9" s="21">
        <f t="shared" si="2"/>
        <v>5</v>
      </c>
      <c r="F9" s="42">
        <f t="shared" si="3"/>
        <v>7</v>
      </c>
      <c r="G9" s="43">
        <f t="shared" si="4"/>
        <v>67.47999999999999</v>
      </c>
      <c r="H9" s="16">
        <f t="shared" si="5"/>
        <v>33.73</v>
      </c>
      <c r="I9" s="16">
        <f t="shared" si="6"/>
        <v>33.75</v>
      </c>
      <c r="J9" s="16">
        <f t="shared" si="7"/>
        <v>0</v>
      </c>
      <c r="K9" s="16">
        <f t="shared" si="8"/>
        <v>0</v>
      </c>
      <c r="L9" s="16">
        <f t="shared" si="9"/>
        <v>0</v>
      </c>
      <c r="M9" s="16">
        <f t="shared" si="10"/>
        <v>0</v>
      </c>
      <c r="N9" s="16">
        <f t="shared" si="11"/>
        <v>99.99</v>
      </c>
      <c r="O9" s="16">
        <f t="shared" si="12"/>
        <v>33.73</v>
      </c>
      <c r="P9" s="16">
        <f t="shared" si="13"/>
        <v>33.75</v>
      </c>
      <c r="Q9" s="16">
        <f t="shared" si="14"/>
        <v>99.99</v>
      </c>
      <c r="R9" s="16">
        <f t="shared" si="15"/>
        <v>99.99</v>
      </c>
      <c r="S9" s="16">
        <f t="shared" si="16"/>
        <v>99.99</v>
      </c>
      <c r="T9" s="24">
        <f t="shared" si="17"/>
        <v>0</v>
      </c>
      <c r="U9" s="24">
        <f t="shared" si="18"/>
        <v>5</v>
      </c>
      <c r="V9" s="24">
        <f t="shared" si="19"/>
        <v>2</v>
      </c>
      <c r="W9" s="24">
        <f t="shared" si="20"/>
        <v>0</v>
      </c>
      <c r="X9" s="24">
        <f t="shared" si="21"/>
        <v>0</v>
      </c>
      <c r="Y9" s="45">
        <f t="shared" si="22"/>
        <v>0</v>
      </c>
      <c r="Z9" s="16"/>
      <c r="AA9" s="24"/>
      <c r="AB9" s="25">
        <v>33.73</v>
      </c>
      <c r="AC9" s="26">
        <v>5</v>
      </c>
      <c r="AD9" s="27">
        <v>33.75</v>
      </c>
      <c r="AE9" s="28">
        <v>2</v>
      </c>
      <c r="AF9" s="25"/>
      <c r="AG9" s="26"/>
      <c r="AH9" s="27"/>
      <c r="AI9" s="28"/>
      <c r="AJ9" s="25"/>
      <c r="AK9" s="26"/>
    </row>
    <row r="10" spans="1:37" ht="15.75">
      <c r="A10" s="21">
        <f t="shared" si="0"/>
        <v>6</v>
      </c>
      <c r="B10" s="49" t="s">
        <v>133</v>
      </c>
      <c r="C10" s="1" t="s">
        <v>10</v>
      </c>
      <c r="D10" s="23">
        <f t="shared" si="1"/>
        <v>6.07767</v>
      </c>
      <c r="E10" s="21">
        <f t="shared" si="2"/>
        <v>6</v>
      </c>
      <c r="F10" s="42">
        <f t="shared" si="3"/>
        <v>6</v>
      </c>
      <c r="G10" s="43">
        <f t="shared" si="4"/>
        <v>72.33</v>
      </c>
      <c r="H10" s="16">
        <f t="shared" si="5"/>
        <v>35.78</v>
      </c>
      <c r="I10" s="16">
        <f t="shared" si="6"/>
        <v>36.55</v>
      </c>
      <c r="J10" s="16">
        <f t="shared" si="7"/>
        <v>0</v>
      </c>
      <c r="K10" s="16">
        <f t="shared" si="8"/>
        <v>0</v>
      </c>
      <c r="L10" s="16">
        <f t="shared" si="9"/>
        <v>0</v>
      </c>
      <c r="M10" s="16">
        <f t="shared" si="10"/>
        <v>0</v>
      </c>
      <c r="N10" s="16">
        <f t="shared" si="11"/>
        <v>99.99</v>
      </c>
      <c r="O10" s="16">
        <f t="shared" si="12"/>
        <v>99.99</v>
      </c>
      <c r="P10" s="16">
        <f t="shared" si="13"/>
        <v>99.99</v>
      </c>
      <c r="Q10" s="16">
        <f t="shared" si="14"/>
        <v>36.55</v>
      </c>
      <c r="R10" s="16">
        <f t="shared" si="15"/>
        <v>35.78</v>
      </c>
      <c r="S10" s="16">
        <f t="shared" si="16"/>
        <v>99.99</v>
      </c>
      <c r="T10" s="24">
        <f t="shared" si="17"/>
        <v>0</v>
      </c>
      <c r="U10" s="24">
        <f t="shared" si="18"/>
        <v>0</v>
      </c>
      <c r="V10" s="24">
        <f t="shared" si="19"/>
        <v>0</v>
      </c>
      <c r="W10" s="24">
        <f t="shared" si="20"/>
        <v>5</v>
      </c>
      <c r="X10" s="24">
        <f t="shared" si="21"/>
        <v>1</v>
      </c>
      <c r="Y10" s="45">
        <f t="shared" si="22"/>
        <v>0</v>
      </c>
      <c r="Z10" s="24"/>
      <c r="AA10" s="24"/>
      <c r="AB10" s="25"/>
      <c r="AC10" s="26"/>
      <c r="AD10" s="27"/>
      <c r="AE10" s="28"/>
      <c r="AF10" s="25">
        <v>36.55</v>
      </c>
      <c r="AG10" s="26">
        <v>5</v>
      </c>
      <c r="AH10" s="27">
        <v>35.78</v>
      </c>
      <c r="AI10" s="28">
        <v>1</v>
      </c>
      <c r="AJ10" s="25"/>
      <c r="AK10" s="26"/>
    </row>
    <row r="11" spans="1:37" ht="15.75">
      <c r="A11" s="21">
        <f t="shared" si="0"/>
        <v>8</v>
      </c>
      <c r="B11" s="49" t="s">
        <v>181</v>
      </c>
      <c r="C11" s="61" t="s">
        <v>182</v>
      </c>
      <c r="D11" s="23">
        <f t="shared" si="1"/>
        <v>2.11532</v>
      </c>
      <c r="E11" s="21">
        <f t="shared" si="2"/>
        <v>8</v>
      </c>
      <c r="F11" s="42">
        <f t="shared" si="3"/>
        <v>2</v>
      </c>
      <c r="G11" s="43">
        <f t="shared" si="4"/>
        <v>34.68</v>
      </c>
      <c r="H11" s="16">
        <f t="shared" si="5"/>
        <v>34.68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6">
        <f t="shared" si="10"/>
        <v>0</v>
      </c>
      <c r="N11" s="16">
        <f t="shared" si="11"/>
        <v>99.99</v>
      </c>
      <c r="O11" s="16">
        <f t="shared" si="12"/>
        <v>99.99</v>
      </c>
      <c r="P11" s="16">
        <f t="shared" si="13"/>
        <v>99.99</v>
      </c>
      <c r="Q11" s="16">
        <f t="shared" si="14"/>
        <v>99.99</v>
      </c>
      <c r="R11" s="16">
        <f t="shared" si="15"/>
        <v>34.68</v>
      </c>
      <c r="S11" s="16">
        <f t="shared" si="16"/>
        <v>99.99</v>
      </c>
      <c r="T11" s="24">
        <f t="shared" si="17"/>
        <v>0</v>
      </c>
      <c r="U11" s="24">
        <f t="shared" si="18"/>
        <v>0</v>
      </c>
      <c r="V11" s="24">
        <f t="shared" si="19"/>
        <v>0</v>
      </c>
      <c r="W11" s="24">
        <f t="shared" si="20"/>
        <v>0</v>
      </c>
      <c r="X11" s="24">
        <f t="shared" si="21"/>
        <v>2</v>
      </c>
      <c r="Y11" s="45">
        <f t="shared" si="22"/>
        <v>0</v>
      </c>
      <c r="Z11" s="24"/>
      <c r="AA11" s="24"/>
      <c r="AB11" s="25"/>
      <c r="AC11" s="26"/>
      <c r="AD11" s="27"/>
      <c r="AE11" s="28"/>
      <c r="AF11" s="25"/>
      <c r="AG11" s="26"/>
      <c r="AH11" s="27">
        <v>34.68</v>
      </c>
      <c r="AI11" s="28">
        <v>2</v>
      </c>
      <c r="AJ11" s="25"/>
      <c r="AK11" s="26"/>
    </row>
    <row r="12" spans="1:37" ht="15.75">
      <c r="A12" s="21">
        <f t="shared" si="0"/>
        <v>7</v>
      </c>
      <c r="B12" s="49" t="s">
        <v>134</v>
      </c>
      <c r="C12" s="61" t="s">
        <v>73</v>
      </c>
      <c r="D12" s="23">
        <f t="shared" si="1"/>
        <v>3.03007</v>
      </c>
      <c r="E12" s="21">
        <f t="shared" si="2"/>
        <v>7</v>
      </c>
      <c r="F12" s="42">
        <f t="shared" si="3"/>
        <v>3</v>
      </c>
      <c r="G12" s="43">
        <f t="shared" si="4"/>
        <v>119.92999999999999</v>
      </c>
      <c r="H12" s="16">
        <f t="shared" si="5"/>
        <v>39.08</v>
      </c>
      <c r="I12" s="16">
        <f t="shared" si="6"/>
        <v>40.19</v>
      </c>
      <c r="J12" s="16">
        <f t="shared" si="7"/>
        <v>40.66</v>
      </c>
      <c r="K12" s="16">
        <f t="shared" si="8"/>
        <v>0</v>
      </c>
      <c r="L12" s="16">
        <f t="shared" si="9"/>
        <v>0</v>
      </c>
      <c r="M12" s="16">
        <f t="shared" si="10"/>
        <v>0</v>
      </c>
      <c r="N12" s="16">
        <f t="shared" si="11"/>
        <v>99.99</v>
      </c>
      <c r="O12" s="16">
        <f t="shared" si="12"/>
        <v>99.99</v>
      </c>
      <c r="P12" s="16">
        <f t="shared" si="13"/>
        <v>39.08</v>
      </c>
      <c r="Q12" s="16">
        <f t="shared" si="14"/>
        <v>40.19</v>
      </c>
      <c r="R12" s="16">
        <f t="shared" si="15"/>
        <v>99.99</v>
      </c>
      <c r="S12" s="16">
        <f t="shared" si="16"/>
        <v>40.66</v>
      </c>
      <c r="T12" s="24">
        <f t="shared" si="17"/>
        <v>0</v>
      </c>
      <c r="U12" s="24">
        <f t="shared" si="18"/>
        <v>0</v>
      </c>
      <c r="V12" s="24">
        <f t="shared" si="19"/>
        <v>0</v>
      </c>
      <c r="W12" s="24">
        <f t="shared" si="20"/>
        <v>2</v>
      </c>
      <c r="X12" s="24">
        <f t="shared" si="21"/>
        <v>0</v>
      </c>
      <c r="Y12" s="45">
        <f t="shared" si="22"/>
        <v>1</v>
      </c>
      <c r="Z12" s="24"/>
      <c r="AA12" s="24"/>
      <c r="AB12" s="25"/>
      <c r="AC12" s="26"/>
      <c r="AD12" s="27">
        <v>39.08</v>
      </c>
      <c r="AE12" s="28">
        <v>0</v>
      </c>
      <c r="AF12" s="25">
        <v>40.19</v>
      </c>
      <c r="AG12" s="26">
        <v>2</v>
      </c>
      <c r="AH12" s="27"/>
      <c r="AI12" s="28"/>
      <c r="AJ12" s="25">
        <v>40.66</v>
      </c>
      <c r="AK12" s="26">
        <v>1</v>
      </c>
    </row>
    <row r="13" spans="1:37" ht="15.75">
      <c r="A13" s="21">
        <f t="shared" si="0"/>
        <v>9</v>
      </c>
      <c r="B13" s="9" t="s">
        <v>111</v>
      </c>
      <c r="C13" s="58" t="s">
        <v>8</v>
      </c>
      <c r="D13" s="23">
        <f t="shared" si="1"/>
        <v>1.11457</v>
      </c>
      <c r="E13" s="21">
        <f t="shared" si="2"/>
        <v>9</v>
      </c>
      <c r="F13" s="42">
        <f t="shared" si="3"/>
        <v>1</v>
      </c>
      <c r="G13" s="43">
        <f t="shared" si="4"/>
        <v>35.43</v>
      </c>
      <c r="H13" s="16">
        <f t="shared" si="5"/>
        <v>35.43</v>
      </c>
      <c r="I13" s="16">
        <f t="shared" si="6"/>
        <v>0</v>
      </c>
      <c r="J13" s="16">
        <f t="shared" si="7"/>
        <v>0</v>
      </c>
      <c r="K13" s="16">
        <f t="shared" si="8"/>
        <v>0</v>
      </c>
      <c r="L13" s="16">
        <f t="shared" si="9"/>
        <v>0</v>
      </c>
      <c r="M13" s="16">
        <f t="shared" si="10"/>
        <v>0</v>
      </c>
      <c r="N13" s="16">
        <f t="shared" si="11"/>
        <v>99.99</v>
      </c>
      <c r="O13" s="16">
        <f t="shared" si="12"/>
        <v>99.99</v>
      </c>
      <c r="P13" s="16">
        <f t="shared" si="13"/>
        <v>35.43</v>
      </c>
      <c r="Q13" s="16">
        <f t="shared" si="14"/>
        <v>99.99</v>
      </c>
      <c r="R13" s="16">
        <f t="shared" si="15"/>
        <v>99.99</v>
      </c>
      <c r="S13" s="16">
        <f t="shared" si="16"/>
        <v>99.99</v>
      </c>
      <c r="T13" s="24">
        <f t="shared" si="17"/>
        <v>0</v>
      </c>
      <c r="U13" s="24">
        <f t="shared" si="18"/>
        <v>0</v>
      </c>
      <c r="V13" s="24">
        <f t="shared" si="19"/>
        <v>1</v>
      </c>
      <c r="W13" s="24">
        <f t="shared" si="20"/>
        <v>0</v>
      </c>
      <c r="X13" s="24">
        <f t="shared" si="21"/>
        <v>0</v>
      </c>
      <c r="Y13" s="45">
        <f t="shared" si="22"/>
        <v>0</v>
      </c>
      <c r="Z13" s="24"/>
      <c r="AA13" s="24"/>
      <c r="AB13" s="25"/>
      <c r="AC13" s="26"/>
      <c r="AD13" s="27">
        <v>35.43</v>
      </c>
      <c r="AE13" s="28">
        <v>1</v>
      </c>
      <c r="AF13" s="25"/>
      <c r="AG13" s="26"/>
      <c r="AH13" s="27"/>
      <c r="AI13" s="28"/>
      <c r="AJ13" s="25"/>
      <c r="AK13" s="26"/>
    </row>
    <row r="14" spans="1:37" ht="15.75">
      <c r="A14" s="21">
        <f t="shared" si="0"/>
        <v>10</v>
      </c>
      <c r="B14" s="49" t="s">
        <v>99</v>
      </c>
      <c r="C14" s="61" t="s">
        <v>8</v>
      </c>
      <c r="D14" s="23">
        <f t="shared" si="1"/>
        <v>0.1153</v>
      </c>
      <c r="E14" s="21">
        <f t="shared" si="2"/>
        <v>10</v>
      </c>
      <c r="F14" s="42">
        <f t="shared" si="3"/>
        <v>0</v>
      </c>
      <c r="G14" s="43">
        <f t="shared" si="4"/>
        <v>34.7</v>
      </c>
      <c r="H14" s="16">
        <f t="shared" si="5"/>
        <v>34.7</v>
      </c>
      <c r="I14" s="16">
        <f t="shared" si="6"/>
        <v>0</v>
      </c>
      <c r="J14" s="16">
        <f t="shared" si="7"/>
        <v>0</v>
      </c>
      <c r="K14" s="16">
        <f t="shared" si="8"/>
        <v>0</v>
      </c>
      <c r="L14" s="16">
        <f t="shared" si="9"/>
        <v>0</v>
      </c>
      <c r="M14" s="16">
        <f t="shared" si="10"/>
        <v>0</v>
      </c>
      <c r="N14" s="16">
        <f t="shared" si="11"/>
        <v>99.99</v>
      </c>
      <c r="O14" s="16">
        <f t="shared" si="12"/>
        <v>34.7</v>
      </c>
      <c r="P14" s="16">
        <f t="shared" si="13"/>
        <v>99.99</v>
      </c>
      <c r="Q14" s="16">
        <f t="shared" si="14"/>
        <v>99.99</v>
      </c>
      <c r="R14" s="16">
        <f t="shared" si="15"/>
        <v>99.99</v>
      </c>
      <c r="S14" s="16">
        <f t="shared" si="16"/>
        <v>99.99</v>
      </c>
      <c r="T14" s="24">
        <f t="shared" si="17"/>
        <v>0</v>
      </c>
      <c r="U14" s="24">
        <f t="shared" si="18"/>
        <v>0</v>
      </c>
      <c r="V14" s="24">
        <f t="shared" si="19"/>
        <v>0</v>
      </c>
      <c r="W14" s="24">
        <f t="shared" si="20"/>
        <v>0</v>
      </c>
      <c r="X14" s="24">
        <f t="shared" si="21"/>
        <v>0</v>
      </c>
      <c r="Y14" s="45">
        <f t="shared" si="22"/>
        <v>0</v>
      </c>
      <c r="Z14" s="24"/>
      <c r="AA14" s="24"/>
      <c r="AB14" s="25">
        <v>34.7</v>
      </c>
      <c r="AC14" s="26">
        <v>0</v>
      </c>
      <c r="AD14" s="27"/>
      <c r="AE14" s="28"/>
      <c r="AF14" s="25"/>
      <c r="AG14" s="26"/>
      <c r="AH14" s="27"/>
      <c r="AI14" s="28"/>
      <c r="AJ14" s="25"/>
      <c r="AK14" s="26"/>
    </row>
    <row r="15" spans="1:37" ht="15.75">
      <c r="A15" s="21">
        <f t="shared" si="0"/>
        <v>11</v>
      </c>
      <c r="B15" s="49" t="s">
        <v>70</v>
      </c>
      <c r="C15" s="61" t="s">
        <v>4</v>
      </c>
      <c r="D15" s="23">
        <f t="shared" si="1"/>
        <v>0.11436</v>
      </c>
      <c r="E15" s="21">
        <f t="shared" si="2"/>
        <v>11</v>
      </c>
      <c r="F15" s="42">
        <f t="shared" si="3"/>
        <v>0</v>
      </c>
      <c r="G15" s="43">
        <f t="shared" si="4"/>
        <v>35.64</v>
      </c>
      <c r="H15" s="16">
        <f t="shared" si="5"/>
        <v>35.64</v>
      </c>
      <c r="I15" s="16">
        <f t="shared" si="6"/>
        <v>0</v>
      </c>
      <c r="J15" s="16">
        <f t="shared" si="7"/>
        <v>0</v>
      </c>
      <c r="K15" s="16">
        <f t="shared" si="8"/>
        <v>0</v>
      </c>
      <c r="L15" s="16">
        <f t="shared" si="9"/>
        <v>0</v>
      </c>
      <c r="M15" s="16">
        <f t="shared" si="10"/>
        <v>0</v>
      </c>
      <c r="N15" s="16">
        <f t="shared" si="11"/>
        <v>99.99</v>
      </c>
      <c r="O15" s="16">
        <f t="shared" si="12"/>
        <v>35.64</v>
      </c>
      <c r="P15" s="16">
        <f t="shared" si="13"/>
        <v>99.99</v>
      </c>
      <c r="Q15" s="16">
        <f t="shared" si="14"/>
        <v>99.99</v>
      </c>
      <c r="R15" s="16">
        <f t="shared" si="15"/>
        <v>99.99</v>
      </c>
      <c r="S15" s="16">
        <f t="shared" si="16"/>
        <v>99.99</v>
      </c>
      <c r="T15" s="24">
        <f t="shared" si="17"/>
        <v>0</v>
      </c>
      <c r="U15" s="24">
        <f t="shared" si="18"/>
        <v>0</v>
      </c>
      <c r="V15" s="24">
        <f t="shared" si="19"/>
        <v>0</v>
      </c>
      <c r="W15" s="24">
        <f t="shared" si="20"/>
        <v>0</v>
      </c>
      <c r="X15" s="24">
        <f t="shared" si="21"/>
        <v>0</v>
      </c>
      <c r="Y15" s="45">
        <f t="shared" si="22"/>
        <v>0</v>
      </c>
      <c r="Z15" s="24"/>
      <c r="AA15" s="24"/>
      <c r="AB15" s="25">
        <v>35.64</v>
      </c>
      <c r="AC15" s="26">
        <v>0</v>
      </c>
      <c r="AD15" s="27"/>
      <c r="AE15" s="28"/>
      <c r="AF15" s="25"/>
      <c r="AG15" s="26"/>
      <c r="AH15" s="27"/>
      <c r="AI15" s="28"/>
      <c r="AJ15" s="25"/>
      <c r="AK15" s="26"/>
    </row>
    <row r="16" spans="1:37" ht="15.75">
      <c r="A16" s="21">
        <f t="shared" si="0"/>
        <v>12</v>
      </c>
      <c r="B16" s="49" t="s">
        <v>146</v>
      </c>
      <c r="C16" s="58" t="s">
        <v>147</v>
      </c>
      <c r="D16" s="57">
        <f t="shared" si="1"/>
        <v>0.11377000000000001</v>
      </c>
      <c r="E16" s="21">
        <f t="shared" si="2"/>
        <v>12</v>
      </c>
      <c r="F16" s="42">
        <f t="shared" si="3"/>
        <v>0</v>
      </c>
      <c r="G16" s="43">
        <f t="shared" si="4"/>
        <v>36.23</v>
      </c>
      <c r="H16" s="16">
        <f t="shared" si="5"/>
        <v>36.23</v>
      </c>
      <c r="I16" s="16">
        <f t="shared" si="6"/>
        <v>0</v>
      </c>
      <c r="J16" s="16">
        <f t="shared" si="7"/>
        <v>0</v>
      </c>
      <c r="K16" s="16">
        <f t="shared" si="8"/>
        <v>0</v>
      </c>
      <c r="L16" s="16">
        <f t="shared" si="9"/>
        <v>0</v>
      </c>
      <c r="M16" s="16">
        <f t="shared" si="10"/>
        <v>0</v>
      </c>
      <c r="N16" s="16">
        <f t="shared" si="11"/>
        <v>99.99</v>
      </c>
      <c r="O16" s="16">
        <f t="shared" si="12"/>
        <v>36.23</v>
      </c>
      <c r="P16" s="16">
        <f t="shared" si="13"/>
        <v>99.99</v>
      </c>
      <c r="Q16" s="16">
        <f t="shared" si="14"/>
        <v>99.99</v>
      </c>
      <c r="R16" s="16">
        <f t="shared" si="15"/>
        <v>99.99</v>
      </c>
      <c r="S16" s="16">
        <f t="shared" si="16"/>
        <v>99.99</v>
      </c>
      <c r="T16" s="24">
        <f t="shared" si="17"/>
        <v>0</v>
      </c>
      <c r="U16" s="24">
        <f t="shared" si="18"/>
        <v>0</v>
      </c>
      <c r="V16" s="24">
        <f t="shared" si="19"/>
        <v>0</v>
      </c>
      <c r="W16" s="24">
        <f t="shared" si="20"/>
        <v>0</v>
      </c>
      <c r="X16" s="24">
        <f t="shared" si="21"/>
        <v>0</v>
      </c>
      <c r="Y16" s="45">
        <f t="shared" si="22"/>
        <v>0</v>
      </c>
      <c r="Z16" s="24"/>
      <c r="AA16" s="24"/>
      <c r="AB16" s="25">
        <v>36.23</v>
      </c>
      <c r="AC16" s="26">
        <v>0</v>
      </c>
      <c r="AD16" s="27"/>
      <c r="AE16" s="28"/>
      <c r="AF16" s="25"/>
      <c r="AG16" s="26"/>
      <c r="AH16" s="27"/>
      <c r="AI16" s="28"/>
      <c r="AJ16" s="25"/>
      <c r="AK16" s="26"/>
    </row>
    <row r="17" spans="1:37" ht="15.75">
      <c r="A17" s="21">
        <f t="shared" si="0"/>
        <v>13</v>
      </c>
      <c r="B17" s="49" t="s">
        <v>148</v>
      </c>
      <c r="C17" s="61" t="s">
        <v>8</v>
      </c>
      <c r="D17" s="23">
        <f t="shared" si="1"/>
        <v>0.11317</v>
      </c>
      <c r="E17" s="21">
        <f t="shared" si="2"/>
        <v>13</v>
      </c>
      <c r="F17" s="42">
        <f t="shared" si="3"/>
        <v>0</v>
      </c>
      <c r="G17" s="43">
        <f t="shared" si="4"/>
        <v>36.83</v>
      </c>
      <c r="H17" s="16">
        <f t="shared" si="5"/>
        <v>36.83</v>
      </c>
      <c r="I17" s="16">
        <f t="shared" si="6"/>
        <v>0</v>
      </c>
      <c r="J17" s="16">
        <f t="shared" si="7"/>
        <v>0</v>
      </c>
      <c r="K17" s="16">
        <f t="shared" si="8"/>
        <v>0</v>
      </c>
      <c r="L17" s="16">
        <f t="shared" si="9"/>
        <v>0</v>
      </c>
      <c r="M17" s="16">
        <f t="shared" si="10"/>
        <v>0</v>
      </c>
      <c r="N17" s="16">
        <f t="shared" si="11"/>
        <v>99.99</v>
      </c>
      <c r="O17" s="16">
        <f t="shared" si="12"/>
        <v>36.83</v>
      </c>
      <c r="P17" s="16">
        <f t="shared" si="13"/>
        <v>99.99</v>
      </c>
      <c r="Q17" s="16">
        <f t="shared" si="14"/>
        <v>99.99</v>
      </c>
      <c r="R17" s="16">
        <f t="shared" si="15"/>
        <v>99.99</v>
      </c>
      <c r="S17" s="16">
        <f t="shared" si="16"/>
        <v>99.99</v>
      </c>
      <c r="T17" s="24">
        <f t="shared" si="17"/>
        <v>0</v>
      </c>
      <c r="U17" s="24">
        <f t="shared" si="18"/>
        <v>0</v>
      </c>
      <c r="V17" s="24">
        <f t="shared" si="19"/>
        <v>0</v>
      </c>
      <c r="W17" s="24">
        <f t="shared" si="20"/>
        <v>0</v>
      </c>
      <c r="X17" s="24">
        <f t="shared" si="21"/>
        <v>0</v>
      </c>
      <c r="Y17" s="45">
        <f t="shared" si="22"/>
        <v>0</v>
      </c>
      <c r="Z17" s="16"/>
      <c r="AA17" s="24"/>
      <c r="AB17" s="25">
        <v>36.83</v>
      </c>
      <c r="AC17" s="26">
        <v>0</v>
      </c>
      <c r="AD17" s="27"/>
      <c r="AE17" s="28"/>
      <c r="AF17" s="25"/>
      <c r="AG17" s="26"/>
      <c r="AH17" s="27"/>
      <c r="AI17" s="28"/>
      <c r="AJ17" s="25"/>
      <c r="AK17" s="26"/>
    </row>
    <row r="18" spans="1:37" ht="15.75">
      <c r="A18" s="21">
        <f t="shared" si="0"/>
        <v>14</v>
      </c>
      <c r="B18" s="49" t="s">
        <v>168</v>
      </c>
      <c r="C18" s="61" t="s">
        <v>72</v>
      </c>
      <c r="D18" s="23">
        <f t="shared" si="1"/>
        <v>0.10929</v>
      </c>
      <c r="E18" s="21">
        <f t="shared" si="2"/>
        <v>14</v>
      </c>
      <c r="F18" s="42">
        <f t="shared" si="3"/>
        <v>0</v>
      </c>
      <c r="G18" s="43">
        <f t="shared" si="4"/>
        <v>40.71</v>
      </c>
      <c r="H18" s="16">
        <f t="shared" si="5"/>
        <v>40.71</v>
      </c>
      <c r="I18" s="16">
        <f t="shared" si="6"/>
        <v>0</v>
      </c>
      <c r="J18" s="16">
        <f t="shared" si="7"/>
        <v>0</v>
      </c>
      <c r="K18" s="16">
        <f t="shared" si="8"/>
        <v>0</v>
      </c>
      <c r="L18" s="16">
        <f t="shared" si="9"/>
        <v>0</v>
      </c>
      <c r="M18" s="16">
        <f t="shared" si="10"/>
        <v>0</v>
      </c>
      <c r="N18" s="16">
        <f t="shared" si="11"/>
        <v>99.99</v>
      </c>
      <c r="O18" s="16">
        <f t="shared" si="12"/>
        <v>99.99</v>
      </c>
      <c r="P18" s="16">
        <f t="shared" si="13"/>
        <v>40.71</v>
      </c>
      <c r="Q18" s="16">
        <f t="shared" si="14"/>
        <v>99.99</v>
      </c>
      <c r="R18" s="16">
        <f t="shared" si="15"/>
        <v>99.99</v>
      </c>
      <c r="S18" s="16">
        <f t="shared" si="16"/>
        <v>99.99</v>
      </c>
      <c r="T18" s="24">
        <f t="shared" si="17"/>
        <v>0</v>
      </c>
      <c r="U18" s="24">
        <f t="shared" si="18"/>
        <v>0</v>
      </c>
      <c r="V18" s="24">
        <f t="shared" si="19"/>
        <v>0</v>
      </c>
      <c r="W18" s="24">
        <f t="shared" si="20"/>
        <v>0</v>
      </c>
      <c r="X18" s="24">
        <f t="shared" si="21"/>
        <v>0</v>
      </c>
      <c r="Y18" s="45">
        <f t="shared" si="22"/>
        <v>0</v>
      </c>
      <c r="Z18" s="16"/>
      <c r="AA18" s="24"/>
      <c r="AB18" s="25"/>
      <c r="AC18" s="26"/>
      <c r="AD18" s="27">
        <v>40.71</v>
      </c>
      <c r="AE18" s="28">
        <v>0</v>
      </c>
      <c r="AF18" s="25"/>
      <c r="AG18" s="26"/>
      <c r="AH18" s="27"/>
      <c r="AI18" s="28"/>
      <c r="AJ18" s="25"/>
      <c r="AK18" s="26"/>
    </row>
    <row r="19" spans="1:37" ht="15.75" hidden="1">
      <c r="A19" s="21">
        <f t="shared" si="0"/>
        <v>15</v>
      </c>
      <c r="B19" s="49"/>
      <c r="C19" s="61"/>
      <c r="D19" s="23">
        <f t="shared" si="1"/>
        <v>0.050010000000000006</v>
      </c>
      <c r="E19" s="21">
        <f t="shared" si="2"/>
        <v>15</v>
      </c>
      <c r="F19" s="42">
        <f t="shared" si="3"/>
        <v>0</v>
      </c>
      <c r="G19" s="43">
        <f t="shared" si="4"/>
        <v>99.99</v>
      </c>
      <c r="H19" s="16">
        <f t="shared" si="5"/>
        <v>99.99</v>
      </c>
      <c r="I19" s="16">
        <f t="shared" si="6"/>
        <v>0</v>
      </c>
      <c r="J19" s="16">
        <f t="shared" si="7"/>
        <v>0</v>
      </c>
      <c r="K19" s="16">
        <f t="shared" si="8"/>
        <v>0</v>
      </c>
      <c r="L19" s="16">
        <f t="shared" si="9"/>
        <v>0</v>
      </c>
      <c r="M19" s="16">
        <f t="shared" si="10"/>
        <v>0</v>
      </c>
      <c r="N19" s="16">
        <f t="shared" si="11"/>
        <v>99.99</v>
      </c>
      <c r="O19" s="16">
        <f t="shared" si="12"/>
        <v>99.99</v>
      </c>
      <c r="P19" s="16">
        <f t="shared" si="13"/>
        <v>99.99</v>
      </c>
      <c r="Q19" s="16">
        <f t="shared" si="14"/>
        <v>99.99</v>
      </c>
      <c r="R19" s="16">
        <f t="shared" si="15"/>
        <v>99.99</v>
      </c>
      <c r="S19" s="16">
        <f t="shared" si="16"/>
        <v>99.99</v>
      </c>
      <c r="T19" s="24">
        <f t="shared" si="17"/>
        <v>0</v>
      </c>
      <c r="U19" s="24">
        <f t="shared" si="18"/>
        <v>0</v>
      </c>
      <c r="V19" s="24">
        <f t="shared" si="19"/>
        <v>0</v>
      </c>
      <c r="W19" s="24">
        <f t="shared" si="20"/>
        <v>0</v>
      </c>
      <c r="X19" s="24">
        <f t="shared" si="21"/>
        <v>0</v>
      </c>
      <c r="Y19" s="45">
        <f t="shared" si="22"/>
        <v>0</v>
      </c>
      <c r="Z19" s="24"/>
      <c r="AA19" s="24"/>
      <c r="AB19" s="25"/>
      <c r="AC19" s="26"/>
      <c r="AD19" s="27"/>
      <c r="AE19" s="28"/>
      <c r="AF19" s="25"/>
      <c r="AG19" s="26"/>
      <c r="AH19" s="27"/>
      <c r="AI19" s="28"/>
      <c r="AJ19" s="25"/>
      <c r="AK19" s="26"/>
    </row>
    <row r="20" spans="1:37" ht="15.75" hidden="1">
      <c r="A20" s="21">
        <f t="shared" si="0"/>
        <v>15</v>
      </c>
      <c r="B20" s="49"/>
      <c r="C20" s="61"/>
      <c r="D20" s="23">
        <f t="shared" si="1"/>
        <v>0.050010000000000006</v>
      </c>
      <c r="E20" s="21">
        <f t="shared" si="2"/>
        <v>15</v>
      </c>
      <c r="F20" s="42">
        <f t="shared" si="3"/>
        <v>0</v>
      </c>
      <c r="G20" s="43">
        <f t="shared" si="4"/>
        <v>99.99</v>
      </c>
      <c r="H20" s="16">
        <f t="shared" si="5"/>
        <v>99.99</v>
      </c>
      <c r="I20" s="16">
        <f t="shared" si="6"/>
        <v>0</v>
      </c>
      <c r="J20" s="16">
        <f t="shared" si="7"/>
        <v>0</v>
      </c>
      <c r="K20" s="16">
        <f t="shared" si="8"/>
        <v>0</v>
      </c>
      <c r="L20" s="16">
        <f t="shared" si="9"/>
        <v>0</v>
      </c>
      <c r="M20" s="16">
        <f t="shared" si="10"/>
        <v>0</v>
      </c>
      <c r="N20" s="16">
        <f t="shared" si="11"/>
        <v>99.99</v>
      </c>
      <c r="O20" s="16">
        <f t="shared" si="12"/>
        <v>99.99</v>
      </c>
      <c r="P20" s="16">
        <f t="shared" si="13"/>
        <v>99.99</v>
      </c>
      <c r="Q20" s="16">
        <f t="shared" si="14"/>
        <v>99.99</v>
      </c>
      <c r="R20" s="16">
        <f t="shared" si="15"/>
        <v>99.99</v>
      </c>
      <c r="S20" s="16">
        <f t="shared" si="16"/>
        <v>99.99</v>
      </c>
      <c r="T20" s="24">
        <f t="shared" si="17"/>
        <v>0</v>
      </c>
      <c r="U20" s="24">
        <f t="shared" si="18"/>
        <v>0</v>
      </c>
      <c r="V20" s="24">
        <f t="shared" si="19"/>
        <v>0</v>
      </c>
      <c r="W20" s="24">
        <f t="shared" si="20"/>
        <v>0</v>
      </c>
      <c r="X20" s="24">
        <f t="shared" si="21"/>
        <v>0</v>
      </c>
      <c r="Y20" s="45">
        <f t="shared" si="22"/>
        <v>0</v>
      </c>
      <c r="Z20" s="24"/>
      <c r="AA20" s="24"/>
      <c r="AB20" s="25"/>
      <c r="AC20" s="26"/>
      <c r="AD20" s="27"/>
      <c r="AE20" s="28"/>
      <c r="AF20" s="25"/>
      <c r="AG20" s="26"/>
      <c r="AH20" s="27"/>
      <c r="AI20" s="28"/>
      <c r="AJ20" s="25"/>
      <c r="AK20" s="26"/>
    </row>
    <row r="21" spans="1:37" ht="15.75" hidden="1">
      <c r="A21" s="21">
        <f t="shared" si="0"/>
        <v>15</v>
      </c>
      <c r="B21" s="49"/>
      <c r="C21" s="61"/>
      <c r="D21" s="57">
        <f t="shared" si="1"/>
        <v>0.050010000000000006</v>
      </c>
      <c r="E21" s="21">
        <f t="shared" si="2"/>
        <v>15</v>
      </c>
      <c r="F21" s="42">
        <f t="shared" si="3"/>
        <v>0</v>
      </c>
      <c r="G21" s="43">
        <f t="shared" si="4"/>
        <v>99.99</v>
      </c>
      <c r="H21" s="16">
        <f t="shared" si="5"/>
        <v>99.99</v>
      </c>
      <c r="I21" s="16">
        <f t="shared" si="6"/>
        <v>0</v>
      </c>
      <c r="J21" s="16">
        <f t="shared" si="7"/>
        <v>0</v>
      </c>
      <c r="K21" s="16">
        <f t="shared" si="8"/>
        <v>0</v>
      </c>
      <c r="L21" s="16">
        <f t="shared" si="9"/>
        <v>0</v>
      </c>
      <c r="M21" s="16">
        <f t="shared" si="10"/>
        <v>0</v>
      </c>
      <c r="N21" s="16">
        <f t="shared" si="11"/>
        <v>99.99</v>
      </c>
      <c r="O21" s="16">
        <f t="shared" si="12"/>
        <v>99.99</v>
      </c>
      <c r="P21" s="16">
        <f t="shared" si="13"/>
        <v>99.99</v>
      </c>
      <c r="Q21" s="16">
        <f t="shared" si="14"/>
        <v>99.99</v>
      </c>
      <c r="R21" s="16">
        <f t="shared" si="15"/>
        <v>99.99</v>
      </c>
      <c r="S21" s="16">
        <f t="shared" si="16"/>
        <v>99.99</v>
      </c>
      <c r="T21" s="24">
        <f t="shared" si="17"/>
        <v>0</v>
      </c>
      <c r="U21" s="24">
        <f t="shared" si="18"/>
        <v>0</v>
      </c>
      <c r="V21" s="24">
        <f t="shared" si="19"/>
        <v>0</v>
      </c>
      <c r="W21" s="24">
        <f t="shared" si="20"/>
        <v>0</v>
      </c>
      <c r="X21" s="24">
        <f t="shared" si="21"/>
        <v>0</v>
      </c>
      <c r="Y21" s="45">
        <f t="shared" si="22"/>
        <v>0</v>
      </c>
      <c r="Z21" s="24"/>
      <c r="AA21" s="24"/>
      <c r="AB21" s="25"/>
      <c r="AC21" s="26"/>
      <c r="AD21" s="27"/>
      <c r="AE21" s="28"/>
      <c r="AF21" s="25"/>
      <c r="AG21" s="26"/>
      <c r="AH21" s="27"/>
      <c r="AI21" s="28"/>
      <c r="AJ21" s="25"/>
      <c r="AK21" s="26"/>
    </row>
    <row r="22" spans="1:37" ht="15.75" hidden="1">
      <c r="A22" s="21">
        <f t="shared" si="0"/>
        <v>15</v>
      </c>
      <c r="B22" s="49"/>
      <c r="C22" s="61"/>
      <c r="D22" s="23">
        <f t="shared" si="1"/>
        <v>0.050010000000000006</v>
      </c>
      <c r="E22" s="21">
        <f t="shared" si="2"/>
        <v>15</v>
      </c>
      <c r="F22" s="42">
        <f t="shared" si="3"/>
        <v>0</v>
      </c>
      <c r="G22" s="43">
        <f t="shared" si="4"/>
        <v>99.99</v>
      </c>
      <c r="H22" s="16">
        <f t="shared" si="5"/>
        <v>99.99</v>
      </c>
      <c r="I22" s="16">
        <f t="shared" si="6"/>
        <v>0</v>
      </c>
      <c r="J22" s="16">
        <f t="shared" si="7"/>
        <v>0</v>
      </c>
      <c r="K22" s="16">
        <f t="shared" si="8"/>
        <v>0</v>
      </c>
      <c r="L22" s="16">
        <f t="shared" si="9"/>
        <v>0</v>
      </c>
      <c r="M22" s="16">
        <f t="shared" si="10"/>
        <v>0</v>
      </c>
      <c r="N22" s="16">
        <f t="shared" si="11"/>
        <v>99.99</v>
      </c>
      <c r="O22" s="16">
        <f t="shared" si="12"/>
        <v>99.99</v>
      </c>
      <c r="P22" s="16">
        <f t="shared" si="13"/>
        <v>99.99</v>
      </c>
      <c r="Q22" s="16">
        <f t="shared" si="14"/>
        <v>99.99</v>
      </c>
      <c r="R22" s="16">
        <f t="shared" si="15"/>
        <v>99.99</v>
      </c>
      <c r="S22" s="16">
        <f t="shared" si="16"/>
        <v>99.99</v>
      </c>
      <c r="T22" s="24">
        <f t="shared" si="17"/>
        <v>0</v>
      </c>
      <c r="U22" s="24">
        <f t="shared" si="18"/>
        <v>0</v>
      </c>
      <c r="V22" s="24">
        <f t="shared" si="19"/>
        <v>0</v>
      </c>
      <c r="W22" s="24">
        <f t="shared" si="20"/>
        <v>0</v>
      </c>
      <c r="X22" s="24">
        <f t="shared" si="21"/>
        <v>0</v>
      </c>
      <c r="Y22" s="45">
        <f t="shared" si="22"/>
        <v>0</v>
      </c>
      <c r="Z22" s="24"/>
      <c r="AA22" s="24"/>
      <c r="AB22" s="25"/>
      <c r="AC22" s="26"/>
      <c r="AD22" s="27"/>
      <c r="AE22" s="28"/>
      <c r="AF22" s="25"/>
      <c r="AG22" s="26"/>
      <c r="AH22" s="27"/>
      <c r="AI22" s="28"/>
      <c r="AJ22" s="25"/>
      <c r="AK22" s="26"/>
    </row>
  </sheetData>
  <sheetProtection/>
  <autoFilter ref="A4:AK22">
    <sortState ref="A5:AK22">
      <sortCondition sortBy="value" ref="A5:A22"/>
    </sortState>
  </autoFilter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Ing. Jiří Čech</cp:lastModifiedBy>
  <cp:lastPrinted>2015-10-12T08:09:13Z</cp:lastPrinted>
  <dcterms:created xsi:type="dcterms:W3CDTF">2013-05-30T20:38:58Z</dcterms:created>
  <dcterms:modified xsi:type="dcterms:W3CDTF">2019-08-23T07:25:55Z</dcterms:modified>
  <cp:category/>
  <cp:version/>
  <cp:contentType/>
  <cp:contentStatus/>
</cp:coreProperties>
</file>