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3"/>
  </bookViews>
  <sheets>
    <sheet name="Graf3" sheetId="1" r:id="rId1"/>
    <sheet name="Graf2" sheetId="2" r:id="rId2"/>
    <sheet name="Graf1" sheetId="3" r:id="rId3"/>
    <sheet name="Celkové pořadí" sheetId="4" r:id="rId4"/>
    <sheet name="Celkové pořadí Obrazovka" sheetId="5" r:id="rId5"/>
    <sheet name="Výsledky tým-tisk" sheetId="6" r:id="rId6"/>
  </sheets>
  <definedNames>
    <definedName name="_xlnm.Print_Area" localSheetId="3">'Celkové pořadí'!$A$1:$O$21</definedName>
  </definedNames>
  <calcPr fullCalcOnLoad="1"/>
</workbook>
</file>

<file path=xl/sharedStrings.xml><?xml version="1.0" encoding="utf-8"?>
<sst xmlns="http://schemas.openxmlformats.org/spreadsheetml/2006/main" count="330" uniqueCount="37">
  <si>
    <t>Soutěžní tým</t>
  </si>
  <si>
    <t>Čas</t>
  </si>
  <si>
    <t>body za čas</t>
  </si>
  <si>
    <t>body</t>
  </si>
  <si>
    <t>pořadí</t>
  </si>
  <si>
    <t>Celkové body</t>
  </si>
  <si>
    <t>Celkové pořadí</t>
  </si>
  <si>
    <t>Taktika</t>
  </si>
  <si>
    <t>Technika provedení zásahu</t>
  </si>
  <si>
    <t>První předlékařská pomoc</t>
  </si>
  <si>
    <t>Hodnocení</t>
  </si>
  <si>
    <r>
      <t xml:space="preserve">Výsledková listina                                                             </t>
    </r>
    <r>
      <rPr>
        <b/>
        <sz val="22"/>
        <color indexed="8"/>
        <rFont val="Calibri"/>
        <family val="2"/>
      </rPr>
      <t>CELKOVÉ POŘADÍ</t>
    </r>
  </si>
  <si>
    <t>h</t>
  </si>
  <si>
    <t>m</t>
  </si>
  <si>
    <t>s</t>
  </si>
  <si>
    <t>minut</t>
  </si>
  <si>
    <t>Ostrov</t>
  </si>
  <si>
    <t>Jablunkov</t>
  </si>
  <si>
    <t>Praha - Řeporyje</t>
  </si>
  <si>
    <t>Velké Opatovice</t>
  </si>
  <si>
    <t>Holýšov</t>
  </si>
  <si>
    <t>FVW Triptis</t>
  </si>
  <si>
    <t>Frýdlant</t>
  </si>
  <si>
    <t>Náměšť na Hané</t>
  </si>
  <si>
    <t>Blovice</t>
  </si>
  <si>
    <t>Hradec Králové - Plačice</t>
  </si>
  <si>
    <t>Votice</t>
  </si>
  <si>
    <t>Rumburk</t>
  </si>
  <si>
    <t>Nové Město na Moravě</t>
  </si>
  <si>
    <t>Čas (hh:mm:ss)</t>
  </si>
  <si>
    <r>
      <t xml:space="preserve">          Výsledková listina     </t>
    </r>
    <r>
      <rPr>
        <b/>
        <sz val="22"/>
        <color indexed="8"/>
        <rFont val="Calibri"/>
        <family val="2"/>
      </rPr>
      <t>DOSAŽENÉ BODY DRUŽSTVA</t>
    </r>
  </si>
  <si>
    <t>Krupka</t>
  </si>
  <si>
    <t>Lochenice</t>
  </si>
  <si>
    <t>Náměšt na Hané</t>
  </si>
  <si>
    <t>Karolinky</t>
  </si>
  <si>
    <t>Svitavy</t>
  </si>
  <si>
    <r>
      <rPr>
        <u val="single"/>
        <sz val="22"/>
        <color indexed="8"/>
        <rFont val="Calibri"/>
        <family val="2"/>
      </rPr>
      <t>Výsledková listina</t>
    </r>
    <r>
      <rPr>
        <b/>
        <sz val="22"/>
        <color indexed="8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II. mistrovství ČR JSDHO ve vyprošťování, Hradec Králové, 6. 7. 2013</t>
    </r>
    <r>
      <rPr>
        <sz val="22"/>
        <color indexed="8"/>
        <rFont val="Calibri"/>
        <family val="2"/>
      </rPr>
      <t xml:space="preserve">
</t>
    </r>
    <r>
      <rPr>
        <sz val="26"/>
        <color indexed="8"/>
        <rFont val="Calibri"/>
        <family val="2"/>
      </rPr>
      <t>CELKOVÉ POŘADÍ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</si>
</sst>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0.E+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b/>
      <sz val="22"/>
      <color indexed="8"/>
      <name val="Calibri"/>
      <family val="2"/>
    </font>
    <font>
      <sz val="8"/>
      <name val="Calibri"/>
      <family val="2"/>
    </font>
    <font>
      <u val="single"/>
      <sz val="22"/>
      <color indexed="8"/>
      <name val="Calibri"/>
      <family val="2"/>
    </font>
    <font>
      <sz val="26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45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" fontId="0" fillId="34" borderId="10" xfId="0" applyNumberFormat="1" applyFill="1" applyBorder="1" applyAlignment="1" applyProtection="1">
      <alignment horizontal="center" vertical="center"/>
      <protection/>
    </xf>
    <xf numFmtId="0" fontId="0" fillId="33" borderId="10" xfId="0" applyFill="1" applyBorder="1" applyAlignment="1">
      <alignment horizontal="center" vertical="center"/>
    </xf>
    <xf numFmtId="0" fontId="0" fillId="35" borderId="0" xfId="0" applyFill="1" applyAlignment="1">
      <alignment/>
    </xf>
    <xf numFmtId="0" fontId="0" fillId="0" borderId="10" xfId="0" applyBorder="1" applyAlignment="1">
      <alignment horizontal="left" vertical="center" wrapText="1"/>
    </xf>
    <xf numFmtId="0" fontId="0" fillId="35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ill>
        <patternFill>
          <bgColor rgb="FFFFC000"/>
        </patternFill>
      </fill>
    </dxf>
    <dxf>
      <fill>
        <patternFill>
          <bgColor theme="4" tint="0.7999799847602844"/>
        </patternFill>
      </fill>
    </dxf>
    <dxf>
      <fill>
        <patternFill>
          <bgColor theme="9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6747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'Celkové pořadí'!$A$1:$A$5</c:f>
              <c:strCache>
                <c:ptCount val="1"/>
                <c:pt idx="0">
                  <c:v>Výsledková listina
II. mistrovství ČR JSDHO ve vyprošťování, Hradec Králové, 6. 7. 2013
CELKOVÉ POŘADÍ Soutěžní tým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'Celkové pořadí'!$A$6:$A$27</c:f>
              <c:numCache>
                <c:ptCount val="22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'Celkové pořadí'!$B$1:$B$5</c:f>
              <c:strCache>
                <c:ptCount val="1"/>
                <c:pt idx="0">
                  <c:v>Výsledková listina
II. mistrovství ČR JSDHO ve vyprošťování, Hradec Králové, 6. 7. 2013
CELKOVÉ POŘADÍ Čas (hh:mm:ss)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'Celkové pořadí'!$B$6:$B$27</c:f>
              <c:numCache>
                <c:ptCount val="22"/>
                <c:pt idx="2">
                  <c:v>0.013680555555555555</c:v>
                </c:pt>
                <c:pt idx="3">
                  <c:v>0.013703703703703704</c:v>
                </c:pt>
                <c:pt idx="4">
                  <c:v>0.013738425925925926</c:v>
                </c:pt>
                <c:pt idx="5">
                  <c:v>0.013414351851851851</c:v>
                </c:pt>
                <c:pt idx="6">
                  <c:v>0.013541666666666667</c:v>
                </c:pt>
                <c:pt idx="7">
                  <c:v>0.013483796296296298</c:v>
                </c:pt>
                <c:pt idx="8">
                  <c:v>0.011840277777777778</c:v>
                </c:pt>
                <c:pt idx="9">
                  <c:v>0.013877314814814815</c:v>
                </c:pt>
                <c:pt idx="10">
                  <c:v>0.013414351851851851</c:v>
                </c:pt>
                <c:pt idx="11">
                  <c:v>0.012615740740740742</c:v>
                </c:pt>
                <c:pt idx="12">
                  <c:v>0.01255787037037037</c:v>
                </c:pt>
                <c:pt idx="13">
                  <c:v>0.013611111111111114</c:v>
                </c:pt>
                <c:pt idx="14">
                  <c:v>0.012534722222222223</c:v>
                </c:pt>
                <c:pt idx="15">
                  <c:v>0.011666666666666667</c:v>
                </c:pt>
              </c:numCache>
            </c:numRef>
          </c:val>
        </c:ser>
        <c:ser>
          <c:idx val="2"/>
          <c:order val="2"/>
          <c:tx>
            <c:strRef>
              <c:f>'Celkové pořadí'!$C$1:$C$5</c:f>
              <c:strCache>
                <c:ptCount val="1"/>
                <c:pt idx="0">
                  <c:v>Výsledková listina
II. mistrovství ČR JSDHO ve vyprošťování, Hradec Králové, 6. 7. 2013
CELKOVÉ POŘADÍ Čas (hh:mm:ss)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'Celkové pořadí'!$C$6:$C$27</c:f>
            </c:numRef>
          </c:val>
        </c:ser>
        <c:ser>
          <c:idx val="3"/>
          <c:order val="3"/>
          <c:tx>
            <c:strRef>
              <c:f>'Celkové pořadí'!$D$1:$D$5</c:f>
              <c:strCache>
                <c:ptCount val="1"/>
                <c:pt idx="0">
                  <c:v>Výsledková listina
II. mistrovství ČR JSDHO ve vyprošťování, Hradec Králové, 6. 7. 2013
CELKOVÉ POŘADÍ Čas (hh:mm:ss)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'Celkové pořadí'!$D$6:$D$27</c:f>
            </c:numRef>
          </c:val>
        </c:ser>
        <c:ser>
          <c:idx val="4"/>
          <c:order val="4"/>
          <c:tx>
            <c:strRef>
              <c:f>'Celkové pořadí'!$E$1:$E$5</c:f>
              <c:strCache>
                <c:ptCount val="1"/>
                <c:pt idx="0">
                  <c:v>Výsledková listina
II. mistrovství ČR JSDHO ve vyprošťování, Hradec Králové, 6. 7. 2013
CELKOVÉ POŘADÍ Čas (hh:mm:ss)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'Celkové pořadí'!$E$6:$E$27</c:f>
            </c:numRef>
          </c:val>
        </c:ser>
        <c:ser>
          <c:idx val="5"/>
          <c:order val="5"/>
          <c:tx>
            <c:strRef>
              <c:f>'Celkové pořadí'!$F$1:$F$5</c:f>
              <c:strCache>
                <c:ptCount val="1"/>
                <c:pt idx="0">
                  <c:v>Výsledková listina
II. mistrovství ČR JSDHO ve vyprošťování, Hradec Králové, 6. 7. 2013
CELKOVÉ POŘADÍ Čas (hh:mm:ss)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'Celkové pořadí'!$F$6:$F$27</c:f>
            </c:numRef>
          </c:val>
        </c:ser>
        <c:ser>
          <c:idx val="6"/>
          <c:order val="6"/>
          <c:tx>
            <c:strRef>
              <c:f>'Celkové pořadí'!$G$1:$G$5</c:f>
              <c:strCache>
                <c:ptCount val="1"/>
                <c:pt idx="0">
                  <c:v>Výsledková listina
II. mistrovství ČR JSDHO ve vyprošťování, Hradec Králové, 6. 7. 2013
CELKOVÉ POŘADÍ Hodnocení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'Celkové pořadí'!$G$6:$G$27</c:f>
              <c:numCache>
                <c:ptCount val="22"/>
                <c:pt idx="0">
                  <c:v>0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13</c:v>
                </c:pt>
                <c:pt idx="6">
                  <c:v>14</c:v>
                </c:pt>
                <c:pt idx="7">
                  <c:v>14</c:v>
                </c:pt>
                <c:pt idx="8">
                  <c:v>7</c:v>
                </c:pt>
                <c:pt idx="9">
                  <c:v>15</c:v>
                </c:pt>
                <c:pt idx="10">
                  <c:v>13</c:v>
                </c:pt>
                <c:pt idx="11">
                  <c:v>10</c:v>
                </c:pt>
                <c:pt idx="12">
                  <c:v>10</c:v>
                </c:pt>
                <c:pt idx="13">
                  <c:v>14</c:v>
                </c:pt>
                <c:pt idx="14">
                  <c:v>10</c:v>
                </c:pt>
                <c:pt idx="15">
                  <c:v>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7"/>
          <c:order val="7"/>
          <c:tx>
            <c:strRef>
              <c:f>'Celkové pořadí'!$H$1:$H$5</c:f>
              <c:strCache>
                <c:ptCount val="1"/>
                <c:pt idx="0">
                  <c:v>Výsledková listina
II. mistrovství ČR JSDHO ve vyprošťování, Hradec Králové, 6. 7. 2013
CELKOVÉ POŘADÍ Hodnocení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'Celkové pořadí'!$H$6:$H$27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98</c:v>
                </c:pt>
                <c:pt idx="3">
                  <c:v>87</c:v>
                </c:pt>
                <c:pt idx="4">
                  <c:v>107</c:v>
                </c:pt>
                <c:pt idx="5">
                  <c:v>98</c:v>
                </c:pt>
                <c:pt idx="6">
                  <c:v>117</c:v>
                </c:pt>
                <c:pt idx="7">
                  <c:v>114</c:v>
                </c:pt>
                <c:pt idx="8">
                  <c:v>111</c:v>
                </c:pt>
                <c:pt idx="9">
                  <c:v>108</c:v>
                </c:pt>
                <c:pt idx="10">
                  <c:v>120</c:v>
                </c:pt>
                <c:pt idx="11">
                  <c:v>97</c:v>
                </c:pt>
                <c:pt idx="12">
                  <c:v>111</c:v>
                </c:pt>
                <c:pt idx="13">
                  <c:v>107</c:v>
                </c:pt>
                <c:pt idx="14">
                  <c:v>117</c:v>
                </c:pt>
                <c:pt idx="15">
                  <c:v>116</c:v>
                </c:pt>
              </c:numCache>
            </c:numRef>
          </c:val>
        </c:ser>
        <c:ser>
          <c:idx val="8"/>
          <c:order val="8"/>
          <c:tx>
            <c:strRef>
              <c:f>'Celkové pořadí'!$I$1:$I$5</c:f>
              <c:strCache>
                <c:ptCount val="1"/>
                <c:pt idx="0">
                  <c:v>Výsledková listina
II. mistrovství ČR JSDHO ve vyprošťování, Hradec Králové, 6. 7. 2013
CELKOVÉ POŘADÍ Hodnocení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'Celkové pořadí'!$I$6:$I$27</c:f>
              <c:numCache>
                <c:ptCount val="22"/>
                <c:pt idx="1">
                  <c:v>0</c:v>
                </c:pt>
              </c:numCache>
            </c:numRef>
          </c:val>
        </c:ser>
        <c:ser>
          <c:idx val="9"/>
          <c:order val="9"/>
          <c:tx>
            <c:strRef>
              <c:f>'Celkové pořadí'!$J$1:$J$5</c:f>
              <c:strCache>
                <c:ptCount val="1"/>
                <c:pt idx="0">
                  <c:v>Výsledková listina
II. mistrovství ČR JSDHO ve vyprošťování, Hradec Králové, 6. 7. 2013
CELKOVÉ POŘADÍ Hodnocení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'Celkové pořadí'!$J$6:$J$27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30</c:v>
                </c:pt>
                <c:pt idx="4">
                  <c:v>25</c:v>
                </c:pt>
                <c:pt idx="5">
                  <c:v>38</c:v>
                </c:pt>
                <c:pt idx="6">
                  <c:v>6</c:v>
                </c:pt>
                <c:pt idx="7">
                  <c:v>26</c:v>
                </c:pt>
                <c:pt idx="8">
                  <c:v>24</c:v>
                </c:pt>
                <c:pt idx="9">
                  <c:v>34</c:v>
                </c:pt>
                <c:pt idx="10">
                  <c:v>28</c:v>
                </c:pt>
                <c:pt idx="11">
                  <c:v>52</c:v>
                </c:pt>
                <c:pt idx="12">
                  <c:v>35</c:v>
                </c:pt>
                <c:pt idx="13">
                  <c:v>47</c:v>
                </c:pt>
                <c:pt idx="14">
                  <c:v>48</c:v>
                </c:pt>
                <c:pt idx="15">
                  <c:v>74</c:v>
                </c:pt>
              </c:numCache>
            </c:numRef>
          </c:val>
        </c:ser>
        <c:ser>
          <c:idx val="10"/>
          <c:order val="10"/>
          <c:tx>
            <c:strRef>
              <c:f>'Celkové pořadí'!$K$1:$K$5</c:f>
              <c:strCache>
                <c:ptCount val="1"/>
                <c:pt idx="0">
                  <c:v>Výsledková listina
II. mistrovství ČR JSDHO ve vyprošťování, Hradec Králové, 6. 7. 2013
CELKOVÉ POŘADÍ Hodnocení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'Celkové pořadí'!$K$6:$K$27</c:f>
              <c:numCache>
                <c:ptCount val="22"/>
                <c:pt idx="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'Celkové pořadí'!$L$1:$L$5</c:f>
              <c:strCache>
                <c:ptCount val="1"/>
                <c:pt idx="0">
                  <c:v>Výsledková listina
II. mistrovství ČR JSDHO ve vyprošťování, Hradec Králové, 6. 7. 2013
CELKOVÉ POŘADÍ Hodnocení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'Celkové pořadí'!$L$6:$L$27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37</c:v>
                </c:pt>
                <c:pt idx="3">
                  <c:v>78</c:v>
                </c:pt>
                <c:pt idx="4">
                  <c:v>93</c:v>
                </c:pt>
                <c:pt idx="5">
                  <c:v>89</c:v>
                </c:pt>
                <c:pt idx="6">
                  <c:v>108</c:v>
                </c:pt>
                <c:pt idx="7">
                  <c:v>109</c:v>
                </c:pt>
                <c:pt idx="8">
                  <c:v>118</c:v>
                </c:pt>
                <c:pt idx="9">
                  <c:v>121</c:v>
                </c:pt>
                <c:pt idx="10">
                  <c:v>114</c:v>
                </c:pt>
                <c:pt idx="11">
                  <c:v>116</c:v>
                </c:pt>
                <c:pt idx="12">
                  <c:v>122</c:v>
                </c:pt>
                <c:pt idx="13">
                  <c:v>140</c:v>
                </c:pt>
                <c:pt idx="14">
                  <c:v>126</c:v>
                </c:pt>
                <c:pt idx="15">
                  <c:v>135</c:v>
                </c:pt>
              </c:numCache>
            </c:numRef>
          </c:val>
        </c:ser>
        <c:ser>
          <c:idx val="12"/>
          <c:order val="12"/>
          <c:tx>
            <c:strRef>
              <c:f>'Celkové pořadí'!$M$1:$M$5</c:f>
              <c:strCache>
                <c:ptCount val="1"/>
                <c:pt idx="0">
                  <c:v>Výsledková listina
II. mistrovství ČR JSDHO ve vyprošťování, Hradec Králové, 6. 7. 2013
CELKOVÉ POŘADÍ Hodnocení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'Celkové pořadí'!$M$6:$M$27</c:f>
              <c:numCache>
                <c:ptCount val="22"/>
                <c:pt idx="1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'Celkové pořadí'!$N$1:$N$5</c:f>
              <c:strCache>
                <c:ptCount val="1"/>
                <c:pt idx="0">
                  <c:v>Výsledková listina
II. mistrovství ČR JSDHO ve vyprošťování, Hradec Králové, 6. 7. 2013
CELKOVÉ POŘADÍ Celkové body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'Celkové pořadí'!$N$6:$N$27</c:f>
              <c:numCache>
                <c:ptCount val="22"/>
                <c:pt idx="2">
                  <c:v>170</c:v>
                </c:pt>
                <c:pt idx="3">
                  <c:v>180</c:v>
                </c:pt>
                <c:pt idx="4">
                  <c:v>210</c:v>
                </c:pt>
                <c:pt idx="5">
                  <c:v>212</c:v>
                </c:pt>
                <c:pt idx="6">
                  <c:v>217</c:v>
                </c:pt>
                <c:pt idx="7">
                  <c:v>235</c:v>
                </c:pt>
                <c:pt idx="8">
                  <c:v>246</c:v>
                </c:pt>
                <c:pt idx="9">
                  <c:v>248</c:v>
                </c:pt>
                <c:pt idx="10">
                  <c:v>249</c:v>
                </c:pt>
                <c:pt idx="11">
                  <c:v>255</c:v>
                </c:pt>
                <c:pt idx="12">
                  <c:v>258</c:v>
                </c:pt>
                <c:pt idx="13">
                  <c:v>280</c:v>
                </c:pt>
                <c:pt idx="14">
                  <c:v>281</c:v>
                </c:pt>
                <c:pt idx="15">
                  <c:v>319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'Celkové pořadí'!$O$1:$O$5</c:f>
              <c:strCache>
                <c:ptCount val="1"/>
                <c:pt idx="0">
                  <c:v>Výsledková listina
II. mistrovství ČR JSDHO ve vyprošťování, Hradec Králové, 6. 7. 2013
CELKOVÉ POŘADÍ Celkové pořadí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'Celkové pořadí'!$O$6:$O$27</c:f>
              <c:numCache>
                <c:ptCount val="22"/>
                <c:pt idx="2">
                  <c:v>14</c:v>
                </c:pt>
                <c:pt idx="3">
                  <c:v>13</c:v>
                </c:pt>
                <c:pt idx="4">
                  <c:v>12</c:v>
                </c:pt>
                <c:pt idx="5">
                  <c:v>11</c:v>
                </c:pt>
                <c:pt idx="6">
                  <c:v>10</c:v>
                </c:pt>
                <c:pt idx="7">
                  <c:v>9</c:v>
                </c:pt>
                <c:pt idx="8">
                  <c:v>8</c:v>
                </c:pt>
                <c:pt idx="9">
                  <c:v>7</c:v>
                </c:pt>
                <c:pt idx="10">
                  <c:v>6</c:v>
                </c:pt>
                <c:pt idx="11">
                  <c:v>5</c:v>
                </c:pt>
                <c:pt idx="12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</c:numCache>
            </c:numRef>
          </c:val>
        </c:ser>
        <c:axId val="37727613"/>
        <c:axId val="4004198"/>
      </c:barChart>
      <c:catAx>
        <c:axId val="37727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4198"/>
        <c:crosses val="autoZero"/>
        <c:auto val="1"/>
        <c:lblOffset val="100"/>
        <c:tickLblSkip val="1"/>
        <c:noMultiLvlLbl val="0"/>
      </c:catAx>
      <c:valAx>
        <c:axId val="40041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276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9"/>
          <c:y val="0.096"/>
          <c:w val="0.292"/>
          <c:h val="0.80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6747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'Celkové pořadí'!$A$1:$A$5</c:f>
              <c:strCache>
                <c:ptCount val="1"/>
                <c:pt idx="0">
                  <c:v>Výsledková listina
II. mistrovství ČR JSDHO ve vyprošťování, Hradec Králové, 6. 7. 2013
CELKOVÉ POŘADÍ Soutěžní tým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'Celkové pořadí'!$A$6:$A$27</c:f>
              <c:numCache>
                <c:ptCount val="22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'Celkové pořadí'!$B$1:$B$5</c:f>
              <c:strCache>
                <c:ptCount val="1"/>
                <c:pt idx="0">
                  <c:v>Výsledková listina
II. mistrovství ČR JSDHO ve vyprošťování, Hradec Králové, 6. 7. 2013
CELKOVÉ POŘADÍ Čas (hh:mm:ss)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'Celkové pořadí'!$B$6:$B$27</c:f>
              <c:numCache>
                <c:ptCount val="22"/>
                <c:pt idx="2">
                  <c:v>0.013680555555555555</c:v>
                </c:pt>
                <c:pt idx="3">
                  <c:v>0.013703703703703704</c:v>
                </c:pt>
                <c:pt idx="4">
                  <c:v>0.013738425925925926</c:v>
                </c:pt>
                <c:pt idx="5">
                  <c:v>0.013414351851851851</c:v>
                </c:pt>
                <c:pt idx="6">
                  <c:v>0.013541666666666667</c:v>
                </c:pt>
                <c:pt idx="7">
                  <c:v>0.013483796296296298</c:v>
                </c:pt>
                <c:pt idx="8">
                  <c:v>0.011840277777777778</c:v>
                </c:pt>
                <c:pt idx="9">
                  <c:v>0.013877314814814815</c:v>
                </c:pt>
                <c:pt idx="10">
                  <c:v>0.013414351851851851</c:v>
                </c:pt>
                <c:pt idx="11">
                  <c:v>0.012615740740740742</c:v>
                </c:pt>
                <c:pt idx="12">
                  <c:v>0.01255787037037037</c:v>
                </c:pt>
                <c:pt idx="13">
                  <c:v>0.013611111111111114</c:v>
                </c:pt>
                <c:pt idx="14">
                  <c:v>0.012534722222222223</c:v>
                </c:pt>
                <c:pt idx="15">
                  <c:v>0.011666666666666667</c:v>
                </c:pt>
              </c:numCache>
            </c:numRef>
          </c:val>
        </c:ser>
        <c:ser>
          <c:idx val="2"/>
          <c:order val="2"/>
          <c:tx>
            <c:strRef>
              <c:f>'Celkové pořadí'!$C$1:$C$5</c:f>
              <c:strCache>
                <c:ptCount val="1"/>
                <c:pt idx="0">
                  <c:v>Výsledková listina
II. mistrovství ČR JSDHO ve vyprošťování, Hradec Králové, 6. 7. 2013
CELKOVÉ POŘADÍ Čas (hh:mm:ss)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'Celkové pořadí'!$C$6:$C$27</c:f>
            </c:numRef>
          </c:val>
        </c:ser>
        <c:ser>
          <c:idx val="3"/>
          <c:order val="3"/>
          <c:tx>
            <c:strRef>
              <c:f>'Celkové pořadí'!$D$1:$D$5</c:f>
              <c:strCache>
                <c:ptCount val="1"/>
                <c:pt idx="0">
                  <c:v>Výsledková listina
II. mistrovství ČR JSDHO ve vyprošťování, Hradec Králové, 6. 7. 2013
CELKOVÉ POŘADÍ Čas (hh:mm:ss)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'Celkové pořadí'!$D$6:$D$27</c:f>
            </c:numRef>
          </c:val>
        </c:ser>
        <c:ser>
          <c:idx val="4"/>
          <c:order val="4"/>
          <c:tx>
            <c:strRef>
              <c:f>'Celkové pořadí'!$E$1:$E$5</c:f>
              <c:strCache>
                <c:ptCount val="1"/>
                <c:pt idx="0">
                  <c:v>Výsledková listina
II. mistrovství ČR JSDHO ve vyprošťování, Hradec Králové, 6. 7. 2013
CELKOVÉ POŘADÍ Čas (hh:mm:ss)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'Celkové pořadí'!$E$6:$E$27</c:f>
            </c:numRef>
          </c:val>
        </c:ser>
        <c:ser>
          <c:idx val="5"/>
          <c:order val="5"/>
          <c:tx>
            <c:strRef>
              <c:f>'Celkové pořadí'!$F$1:$F$5</c:f>
              <c:strCache>
                <c:ptCount val="1"/>
                <c:pt idx="0">
                  <c:v>Výsledková listina
II. mistrovství ČR JSDHO ve vyprošťování, Hradec Králové, 6. 7. 2013
CELKOVÉ POŘADÍ Čas (hh:mm:ss)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'Celkové pořadí'!$F$6:$F$27</c:f>
            </c:numRef>
          </c:val>
        </c:ser>
        <c:ser>
          <c:idx val="6"/>
          <c:order val="6"/>
          <c:tx>
            <c:strRef>
              <c:f>'Celkové pořadí'!$G$1:$G$5</c:f>
              <c:strCache>
                <c:ptCount val="1"/>
                <c:pt idx="0">
                  <c:v>Výsledková listina
II. mistrovství ČR JSDHO ve vyprošťování, Hradec Králové, 6. 7. 2013
CELKOVÉ POŘADÍ Hodnocení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'Celkové pořadí'!$G$6:$G$27</c:f>
              <c:numCache>
                <c:ptCount val="22"/>
                <c:pt idx="0">
                  <c:v>0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13</c:v>
                </c:pt>
                <c:pt idx="6">
                  <c:v>14</c:v>
                </c:pt>
                <c:pt idx="7">
                  <c:v>14</c:v>
                </c:pt>
                <c:pt idx="8">
                  <c:v>7</c:v>
                </c:pt>
                <c:pt idx="9">
                  <c:v>15</c:v>
                </c:pt>
                <c:pt idx="10">
                  <c:v>13</c:v>
                </c:pt>
                <c:pt idx="11">
                  <c:v>10</c:v>
                </c:pt>
                <c:pt idx="12">
                  <c:v>10</c:v>
                </c:pt>
                <c:pt idx="13">
                  <c:v>14</c:v>
                </c:pt>
                <c:pt idx="14">
                  <c:v>10</c:v>
                </c:pt>
                <c:pt idx="15">
                  <c:v>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7"/>
          <c:order val="7"/>
          <c:tx>
            <c:strRef>
              <c:f>'Celkové pořadí'!$H$1:$H$5</c:f>
              <c:strCache>
                <c:ptCount val="1"/>
                <c:pt idx="0">
                  <c:v>Výsledková listina
II. mistrovství ČR JSDHO ve vyprošťování, Hradec Králové, 6. 7. 2013
CELKOVÉ POŘADÍ Hodnocení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'Celkové pořadí'!$H$6:$H$27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98</c:v>
                </c:pt>
                <c:pt idx="3">
                  <c:v>87</c:v>
                </c:pt>
                <c:pt idx="4">
                  <c:v>107</c:v>
                </c:pt>
                <c:pt idx="5">
                  <c:v>98</c:v>
                </c:pt>
                <c:pt idx="6">
                  <c:v>117</c:v>
                </c:pt>
                <c:pt idx="7">
                  <c:v>114</c:v>
                </c:pt>
                <c:pt idx="8">
                  <c:v>111</c:v>
                </c:pt>
                <c:pt idx="9">
                  <c:v>108</c:v>
                </c:pt>
                <c:pt idx="10">
                  <c:v>120</c:v>
                </c:pt>
                <c:pt idx="11">
                  <c:v>97</c:v>
                </c:pt>
                <c:pt idx="12">
                  <c:v>111</c:v>
                </c:pt>
                <c:pt idx="13">
                  <c:v>107</c:v>
                </c:pt>
                <c:pt idx="14">
                  <c:v>117</c:v>
                </c:pt>
                <c:pt idx="15">
                  <c:v>116</c:v>
                </c:pt>
              </c:numCache>
            </c:numRef>
          </c:val>
        </c:ser>
        <c:ser>
          <c:idx val="8"/>
          <c:order val="8"/>
          <c:tx>
            <c:strRef>
              <c:f>'Celkové pořadí'!$I$1:$I$5</c:f>
              <c:strCache>
                <c:ptCount val="1"/>
                <c:pt idx="0">
                  <c:v>Výsledková listina
II. mistrovství ČR JSDHO ve vyprošťování, Hradec Králové, 6. 7. 2013
CELKOVÉ POŘADÍ Hodnocení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'Celkové pořadí'!$I$6:$I$27</c:f>
              <c:numCache>
                <c:ptCount val="22"/>
                <c:pt idx="1">
                  <c:v>0</c:v>
                </c:pt>
              </c:numCache>
            </c:numRef>
          </c:val>
        </c:ser>
        <c:ser>
          <c:idx val="9"/>
          <c:order val="9"/>
          <c:tx>
            <c:strRef>
              <c:f>'Celkové pořadí'!$J$1:$J$5</c:f>
              <c:strCache>
                <c:ptCount val="1"/>
                <c:pt idx="0">
                  <c:v>Výsledková listina
II. mistrovství ČR JSDHO ve vyprošťování, Hradec Králové, 6. 7. 2013
CELKOVÉ POŘADÍ Hodnocení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'Celkové pořadí'!$J$6:$J$27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30</c:v>
                </c:pt>
                <c:pt idx="4">
                  <c:v>25</c:v>
                </c:pt>
                <c:pt idx="5">
                  <c:v>38</c:v>
                </c:pt>
                <c:pt idx="6">
                  <c:v>6</c:v>
                </c:pt>
                <c:pt idx="7">
                  <c:v>26</c:v>
                </c:pt>
                <c:pt idx="8">
                  <c:v>24</c:v>
                </c:pt>
                <c:pt idx="9">
                  <c:v>34</c:v>
                </c:pt>
                <c:pt idx="10">
                  <c:v>28</c:v>
                </c:pt>
                <c:pt idx="11">
                  <c:v>52</c:v>
                </c:pt>
                <c:pt idx="12">
                  <c:v>35</c:v>
                </c:pt>
                <c:pt idx="13">
                  <c:v>47</c:v>
                </c:pt>
                <c:pt idx="14">
                  <c:v>48</c:v>
                </c:pt>
                <c:pt idx="15">
                  <c:v>74</c:v>
                </c:pt>
              </c:numCache>
            </c:numRef>
          </c:val>
        </c:ser>
        <c:ser>
          <c:idx val="10"/>
          <c:order val="10"/>
          <c:tx>
            <c:strRef>
              <c:f>'Celkové pořadí'!$K$1:$K$5</c:f>
              <c:strCache>
                <c:ptCount val="1"/>
                <c:pt idx="0">
                  <c:v>Výsledková listina
II. mistrovství ČR JSDHO ve vyprošťování, Hradec Králové, 6. 7. 2013
CELKOVÉ POŘADÍ Hodnocení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'Celkové pořadí'!$K$6:$K$27</c:f>
              <c:numCache>
                <c:ptCount val="22"/>
                <c:pt idx="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'Celkové pořadí'!$L$1:$L$5</c:f>
              <c:strCache>
                <c:ptCount val="1"/>
                <c:pt idx="0">
                  <c:v>Výsledková listina
II. mistrovství ČR JSDHO ve vyprošťování, Hradec Králové, 6. 7. 2013
CELKOVÉ POŘADÍ Hodnocení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'Celkové pořadí'!$L$6:$L$27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37</c:v>
                </c:pt>
                <c:pt idx="3">
                  <c:v>78</c:v>
                </c:pt>
                <c:pt idx="4">
                  <c:v>93</c:v>
                </c:pt>
                <c:pt idx="5">
                  <c:v>89</c:v>
                </c:pt>
                <c:pt idx="6">
                  <c:v>108</c:v>
                </c:pt>
                <c:pt idx="7">
                  <c:v>109</c:v>
                </c:pt>
                <c:pt idx="8">
                  <c:v>118</c:v>
                </c:pt>
                <c:pt idx="9">
                  <c:v>121</c:v>
                </c:pt>
                <c:pt idx="10">
                  <c:v>114</c:v>
                </c:pt>
                <c:pt idx="11">
                  <c:v>116</c:v>
                </c:pt>
                <c:pt idx="12">
                  <c:v>122</c:v>
                </c:pt>
                <c:pt idx="13">
                  <c:v>140</c:v>
                </c:pt>
                <c:pt idx="14">
                  <c:v>126</c:v>
                </c:pt>
                <c:pt idx="15">
                  <c:v>135</c:v>
                </c:pt>
              </c:numCache>
            </c:numRef>
          </c:val>
        </c:ser>
        <c:ser>
          <c:idx val="12"/>
          <c:order val="12"/>
          <c:tx>
            <c:strRef>
              <c:f>'Celkové pořadí'!$M$1:$M$5</c:f>
              <c:strCache>
                <c:ptCount val="1"/>
                <c:pt idx="0">
                  <c:v>Výsledková listina
II. mistrovství ČR JSDHO ve vyprošťování, Hradec Králové, 6. 7. 2013
CELKOVÉ POŘADÍ Hodnocení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'Celkové pořadí'!$M$6:$M$27</c:f>
              <c:numCache>
                <c:ptCount val="22"/>
                <c:pt idx="1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'Celkové pořadí'!$N$1:$N$5</c:f>
              <c:strCache>
                <c:ptCount val="1"/>
                <c:pt idx="0">
                  <c:v>Výsledková listina
II. mistrovství ČR JSDHO ve vyprošťování, Hradec Králové, 6. 7. 2013
CELKOVÉ POŘADÍ Celkové body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'Celkové pořadí'!$N$6:$N$27</c:f>
              <c:numCache>
                <c:ptCount val="22"/>
                <c:pt idx="2">
                  <c:v>170</c:v>
                </c:pt>
                <c:pt idx="3">
                  <c:v>180</c:v>
                </c:pt>
                <c:pt idx="4">
                  <c:v>210</c:v>
                </c:pt>
                <c:pt idx="5">
                  <c:v>212</c:v>
                </c:pt>
                <c:pt idx="6">
                  <c:v>217</c:v>
                </c:pt>
                <c:pt idx="7">
                  <c:v>235</c:v>
                </c:pt>
                <c:pt idx="8">
                  <c:v>246</c:v>
                </c:pt>
                <c:pt idx="9">
                  <c:v>248</c:v>
                </c:pt>
                <c:pt idx="10">
                  <c:v>249</c:v>
                </c:pt>
                <c:pt idx="11">
                  <c:v>255</c:v>
                </c:pt>
                <c:pt idx="12">
                  <c:v>258</c:v>
                </c:pt>
                <c:pt idx="13">
                  <c:v>280</c:v>
                </c:pt>
                <c:pt idx="14">
                  <c:v>281</c:v>
                </c:pt>
                <c:pt idx="15">
                  <c:v>319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'Celkové pořadí'!$O$1:$O$5</c:f>
              <c:strCache>
                <c:ptCount val="1"/>
                <c:pt idx="0">
                  <c:v>Výsledková listina
II. mistrovství ČR JSDHO ve vyprošťování, Hradec Králové, 6. 7. 2013
CELKOVÉ POŘADÍ Celkové pořadí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'Celkové pořadí'!$O$6:$O$27</c:f>
              <c:numCache>
                <c:ptCount val="22"/>
                <c:pt idx="2">
                  <c:v>14</c:v>
                </c:pt>
                <c:pt idx="3">
                  <c:v>13</c:v>
                </c:pt>
                <c:pt idx="4">
                  <c:v>12</c:v>
                </c:pt>
                <c:pt idx="5">
                  <c:v>11</c:v>
                </c:pt>
                <c:pt idx="6">
                  <c:v>10</c:v>
                </c:pt>
                <c:pt idx="7">
                  <c:v>9</c:v>
                </c:pt>
                <c:pt idx="8">
                  <c:v>8</c:v>
                </c:pt>
                <c:pt idx="9">
                  <c:v>7</c:v>
                </c:pt>
                <c:pt idx="10">
                  <c:v>6</c:v>
                </c:pt>
                <c:pt idx="11">
                  <c:v>5</c:v>
                </c:pt>
                <c:pt idx="12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</c:numCache>
            </c:numRef>
          </c:val>
        </c:ser>
        <c:axId val="36037783"/>
        <c:axId val="55904592"/>
      </c:barChart>
      <c:catAx>
        <c:axId val="36037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04592"/>
        <c:crosses val="autoZero"/>
        <c:auto val="1"/>
        <c:lblOffset val="100"/>
        <c:tickLblSkip val="1"/>
        <c:noMultiLvlLbl val="0"/>
      </c:catAx>
      <c:valAx>
        <c:axId val="559045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37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9"/>
          <c:y val="0.096"/>
          <c:w val="0.292"/>
          <c:h val="0.80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6747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'Celkové pořadí'!$A$1:$A$5</c:f>
              <c:strCache>
                <c:ptCount val="1"/>
                <c:pt idx="0">
                  <c:v>Výsledková listina
II. mistrovství ČR JSDHO ve vyprošťování, Hradec Králové, 6. 7. 2013
CELKOVÉ POŘADÍ Soutěžní tým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'Celkové pořadí'!$A$6:$A$27</c:f>
              <c:numCache>
                <c:ptCount val="22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'Celkové pořadí'!$B$1:$B$5</c:f>
              <c:strCache>
                <c:ptCount val="1"/>
                <c:pt idx="0">
                  <c:v>Výsledková listina
II. mistrovství ČR JSDHO ve vyprošťování, Hradec Králové, 6. 7. 2013
CELKOVÉ POŘADÍ Čas (hh:mm:ss)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'Celkové pořadí'!$B$6:$B$27</c:f>
              <c:numCache>
                <c:ptCount val="22"/>
                <c:pt idx="2">
                  <c:v>0.013680555555555555</c:v>
                </c:pt>
                <c:pt idx="3">
                  <c:v>0.013703703703703704</c:v>
                </c:pt>
                <c:pt idx="4">
                  <c:v>0.013738425925925926</c:v>
                </c:pt>
                <c:pt idx="5">
                  <c:v>0.013414351851851851</c:v>
                </c:pt>
                <c:pt idx="6">
                  <c:v>0.013541666666666667</c:v>
                </c:pt>
                <c:pt idx="7">
                  <c:v>0.013483796296296298</c:v>
                </c:pt>
                <c:pt idx="8">
                  <c:v>0.011840277777777778</c:v>
                </c:pt>
                <c:pt idx="9">
                  <c:v>0.013877314814814815</c:v>
                </c:pt>
                <c:pt idx="10">
                  <c:v>0.013414351851851851</c:v>
                </c:pt>
                <c:pt idx="11">
                  <c:v>0.012615740740740742</c:v>
                </c:pt>
                <c:pt idx="12">
                  <c:v>0.01255787037037037</c:v>
                </c:pt>
                <c:pt idx="13">
                  <c:v>0.013611111111111114</c:v>
                </c:pt>
                <c:pt idx="14">
                  <c:v>0.012534722222222223</c:v>
                </c:pt>
                <c:pt idx="15">
                  <c:v>0.011666666666666667</c:v>
                </c:pt>
              </c:numCache>
            </c:numRef>
          </c:val>
        </c:ser>
        <c:ser>
          <c:idx val="2"/>
          <c:order val="2"/>
          <c:tx>
            <c:strRef>
              <c:f>'Celkové pořadí'!$C$1:$C$5</c:f>
              <c:strCache>
                <c:ptCount val="1"/>
                <c:pt idx="0">
                  <c:v>Výsledková listina
II. mistrovství ČR JSDHO ve vyprošťování, Hradec Králové, 6. 7. 2013
CELKOVÉ POŘADÍ Čas (hh:mm:ss)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'Celkové pořadí'!$C$6:$C$27</c:f>
            </c:numRef>
          </c:val>
        </c:ser>
        <c:ser>
          <c:idx val="3"/>
          <c:order val="3"/>
          <c:tx>
            <c:strRef>
              <c:f>'Celkové pořadí'!$D$1:$D$5</c:f>
              <c:strCache>
                <c:ptCount val="1"/>
                <c:pt idx="0">
                  <c:v>Výsledková listina
II. mistrovství ČR JSDHO ve vyprošťování, Hradec Králové, 6. 7. 2013
CELKOVÉ POŘADÍ Čas (hh:mm:ss)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'Celkové pořadí'!$D$6:$D$27</c:f>
            </c:numRef>
          </c:val>
        </c:ser>
        <c:ser>
          <c:idx val="4"/>
          <c:order val="4"/>
          <c:tx>
            <c:strRef>
              <c:f>'Celkové pořadí'!$E$1:$E$5</c:f>
              <c:strCache>
                <c:ptCount val="1"/>
                <c:pt idx="0">
                  <c:v>Výsledková listina
II. mistrovství ČR JSDHO ve vyprošťování, Hradec Králové, 6. 7. 2013
CELKOVÉ POŘADÍ Čas (hh:mm:ss)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'Celkové pořadí'!$E$6:$E$27</c:f>
            </c:numRef>
          </c:val>
        </c:ser>
        <c:ser>
          <c:idx val="5"/>
          <c:order val="5"/>
          <c:tx>
            <c:strRef>
              <c:f>'Celkové pořadí'!$F$1:$F$5</c:f>
              <c:strCache>
                <c:ptCount val="1"/>
                <c:pt idx="0">
                  <c:v>Výsledková listina
II. mistrovství ČR JSDHO ve vyprošťování, Hradec Králové, 6. 7. 2013
CELKOVÉ POŘADÍ Čas (hh:mm:ss)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'Celkové pořadí'!$F$6:$F$27</c:f>
            </c:numRef>
          </c:val>
        </c:ser>
        <c:ser>
          <c:idx val="6"/>
          <c:order val="6"/>
          <c:tx>
            <c:strRef>
              <c:f>'Celkové pořadí'!$G$1:$G$5</c:f>
              <c:strCache>
                <c:ptCount val="1"/>
                <c:pt idx="0">
                  <c:v>Výsledková listina
II. mistrovství ČR JSDHO ve vyprošťování, Hradec Králové, 6. 7. 2013
CELKOVÉ POŘADÍ Hodnocení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'Celkové pořadí'!$G$6:$G$27</c:f>
              <c:numCache>
                <c:ptCount val="22"/>
                <c:pt idx="0">
                  <c:v>0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13</c:v>
                </c:pt>
                <c:pt idx="6">
                  <c:v>14</c:v>
                </c:pt>
                <c:pt idx="7">
                  <c:v>14</c:v>
                </c:pt>
                <c:pt idx="8">
                  <c:v>7</c:v>
                </c:pt>
                <c:pt idx="9">
                  <c:v>15</c:v>
                </c:pt>
                <c:pt idx="10">
                  <c:v>13</c:v>
                </c:pt>
                <c:pt idx="11">
                  <c:v>10</c:v>
                </c:pt>
                <c:pt idx="12">
                  <c:v>10</c:v>
                </c:pt>
                <c:pt idx="13">
                  <c:v>14</c:v>
                </c:pt>
                <c:pt idx="14">
                  <c:v>10</c:v>
                </c:pt>
                <c:pt idx="15">
                  <c:v>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7"/>
          <c:order val="7"/>
          <c:tx>
            <c:strRef>
              <c:f>'Celkové pořadí'!$H$1:$H$5</c:f>
              <c:strCache>
                <c:ptCount val="1"/>
                <c:pt idx="0">
                  <c:v>Výsledková listina
II. mistrovství ČR JSDHO ve vyprošťování, Hradec Králové, 6. 7. 2013
CELKOVÉ POŘADÍ Hodnocení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'Celkové pořadí'!$H$6:$H$27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98</c:v>
                </c:pt>
                <c:pt idx="3">
                  <c:v>87</c:v>
                </c:pt>
                <c:pt idx="4">
                  <c:v>107</c:v>
                </c:pt>
                <c:pt idx="5">
                  <c:v>98</c:v>
                </c:pt>
                <c:pt idx="6">
                  <c:v>117</c:v>
                </c:pt>
                <c:pt idx="7">
                  <c:v>114</c:v>
                </c:pt>
                <c:pt idx="8">
                  <c:v>111</c:v>
                </c:pt>
                <c:pt idx="9">
                  <c:v>108</c:v>
                </c:pt>
                <c:pt idx="10">
                  <c:v>120</c:v>
                </c:pt>
                <c:pt idx="11">
                  <c:v>97</c:v>
                </c:pt>
                <c:pt idx="12">
                  <c:v>111</c:v>
                </c:pt>
                <c:pt idx="13">
                  <c:v>107</c:v>
                </c:pt>
                <c:pt idx="14">
                  <c:v>117</c:v>
                </c:pt>
                <c:pt idx="15">
                  <c:v>116</c:v>
                </c:pt>
              </c:numCache>
            </c:numRef>
          </c:val>
        </c:ser>
        <c:ser>
          <c:idx val="8"/>
          <c:order val="8"/>
          <c:tx>
            <c:strRef>
              <c:f>'Celkové pořadí'!$I$1:$I$5</c:f>
              <c:strCache>
                <c:ptCount val="1"/>
                <c:pt idx="0">
                  <c:v>Výsledková listina
II. mistrovství ČR JSDHO ve vyprošťování, Hradec Králové, 6. 7. 2013
CELKOVÉ POŘADÍ Hodnocení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'Celkové pořadí'!$I$6:$I$27</c:f>
              <c:numCache>
                <c:ptCount val="22"/>
                <c:pt idx="1">
                  <c:v>0</c:v>
                </c:pt>
              </c:numCache>
            </c:numRef>
          </c:val>
        </c:ser>
        <c:ser>
          <c:idx val="9"/>
          <c:order val="9"/>
          <c:tx>
            <c:strRef>
              <c:f>'Celkové pořadí'!$J$1:$J$5</c:f>
              <c:strCache>
                <c:ptCount val="1"/>
                <c:pt idx="0">
                  <c:v>Výsledková listina
II. mistrovství ČR JSDHO ve vyprošťování, Hradec Králové, 6. 7. 2013
CELKOVÉ POŘADÍ Hodnocení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'Celkové pořadí'!$J$6:$J$27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30</c:v>
                </c:pt>
                <c:pt idx="4">
                  <c:v>25</c:v>
                </c:pt>
                <c:pt idx="5">
                  <c:v>38</c:v>
                </c:pt>
                <c:pt idx="6">
                  <c:v>6</c:v>
                </c:pt>
                <c:pt idx="7">
                  <c:v>26</c:v>
                </c:pt>
                <c:pt idx="8">
                  <c:v>24</c:v>
                </c:pt>
                <c:pt idx="9">
                  <c:v>34</c:v>
                </c:pt>
                <c:pt idx="10">
                  <c:v>28</c:v>
                </c:pt>
                <c:pt idx="11">
                  <c:v>52</c:v>
                </c:pt>
                <c:pt idx="12">
                  <c:v>35</c:v>
                </c:pt>
                <c:pt idx="13">
                  <c:v>47</c:v>
                </c:pt>
                <c:pt idx="14">
                  <c:v>48</c:v>
                </c:pt>
                <c:pt idx="15">
                  <c:v>74</c:v>
                </c:pt>
              </c:numCache>
            </c:numRef>
          </c:val>
        </c:ser>
        <c:ser>
          <c:idx val="10"/>
          <c:order val="10"/>
          <c:tx>
            <c:strRef>
              <c:f>'Celkové pořadí'!$K$1:$K$5</c:f>
              <c:strCache>
                <c:ptCount val="1"/>
                <c:pt idx="0">
                  <c:v>Výsledková listina
II. mistrovství ČR JSDHO ve vyprošťování, Hradec Králové, 6. 7. 2013
CELKOVÉ POŘADÍ Hodnocení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'Celkové pořadí'!$K$6:$K$27</c:f>
              <c:numCache>
                <c:ptCount val="22"/>
                <c:pt idx="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'Celkové pořadí'!$L$1:$L$5</c:f>
              <c:strCache>
                <c:ptCount val="1"/>
                <c:pt idx="0">
                  <c:v>Výsledková listina
II. mistrovství ČR JSDHO ve vyprošťování, Hradec Králové, 6. 7. 2013
CELKOVÉ POŘADÍ Hodnocení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'Celkové pořadí'!$L$6:$L$27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37</c:v>
                </c:pt>
                <c:pt idx="3">
                  <c:v>78</c:v>
                </c:pt>
                <c:pt idx="4">
                  <c:v>93</c:v>
                </c:pt>
                <c:pt idx="5">
                  <c:v>89</c:v>
                </c:pt>
                <c:pt idx="6">
                  <c:v>108</c:v>
                </c:pt>
                <c:pt idx="7">
                  <c:v>109</c:v>
                </c:pt>
                <c:pt idx="8">
                  <c:v>118</c:v>
                </c:pt>
                <c:pt idx="9">
                  <c:v>121</c:v>
                </c:pt>
                <c:pt idx="10">
                  <c:v>114</c:v>
                </c:pt>
                <c:pt idx="11">
                  <c:v>116</c:v>
                </c:pt>
                <c:pt idx="12">
                  <c:v>122</c:v>
                </c:pt>
                <c:pt idx="13">
                  <c:v>140</c:v>
                </c:pt>
                <c:pt idx="14">
                  <c:v>126</c:v>
                </c:pt>
                <c:pt idx="15">
                  <c:v>135</c:v>
                </c:pt>
              </c:numCache>
            </c:numRef>
          </c:val>
        </c:ser>
        <c:ser>
          <c:idx val="12"/>
          <c:order val="12"/>
          <c:tx>
            <c:strRef>
              <c:f>'Celkové pořadí'!$M$1:$M$5</c:f>
              <c:strCache>
                <c:ptCount val="1"/>
                <c:pt idx="0">
                  <c:v>Výsledková listina
II. mistrovství ČR JSDHO ve vyprošťování, Hradec Králové, 6. 7. 2013
CELKOVÉ POŘADÍ Hodnocení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'Celkové pořadí'!$M$6:$M$27</c:f>
              <c:numCache>
                <c:ptCount val="22"/>
                <c:pt idx="1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'Celkové pořadí'!$N$1:$N$5</c:f>
              <c:strCache>
                <c:ptCount val="1"/>
                <c:pt idx="0">
                  <c:v>Výsledková listina
II. mistrovství ČR JSDHO ve vyprošťování, Hradec Králové, 6. 7. 2013
CELKOVÉ POŘADÍ Celkové body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'Celkové pořadí'!$N$6:$N$27</c:f>
              <c:numCache>
                <c:ptCount val="22"/>
                <c:pt idx="2">
                  <c:v>170</c:v>
                </c:pt>
                <c:pt idx="3">
                  <c:v>180</c:v>
                </c:pt>
                <c:pt idx="4">
                  <c:v>210</c:v>
                </c:pt>
                <c:pt idx="5">
                  <c:v>212</c:v>
                </c:pt>
                <c:pt idx="6">
                  <c:v>217</c:v>
                </c:pt>
                <c:pt idx="7">
                  <c:v>235</c:v>
                </c:pt>
                <c:pt idx="8">
                  <c:v>246</c:v>
                </c:pt>
                <c:pt idx="9">
                  <c:v>248</c:v>
                </c:pt>
                <c:pt idx="10">
                  <c:v>249</c:v>
                </c:pt>
                <c:pt idx="11">
                  <c:v>255</c:v>
                </c:pt>
                <c:pt idx="12">
                  <c:v>258</c:v>
                </c:pt>
                <c:pt idx="13">
                  <c:v>280</c:v>
                </c:pt>
                <c:pt idx="14">
                  <c:v>281</c:v>
                </c:pt>
                <c:pt idx="15">
                  <c:v>319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'Celkové pořadí'!$O$1:$O$5</c:f>
              <c:strCache>
                <c:ptCount val="1"/>
                <c:pt idx="0">
                  <c:v>Výsledková listina
II. mistrovství ČR JSDHO ve vyprošťování, Hradec Králové, 6. 7. 2013
CELKOVÉ POŘADÍ Celkové pořadí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'Celkové pořadí'!$O$6:$O$27</c:f>
              <c:numCache>
                <c:ptCount val="22"/>
                <c:pt idx="2">
                  <c:v>14</c:v>
                </c:pt>
                <c:pt idx="3">
                  <c:v>13</c:v>
                </c:pt>
                <c:pt idx="4">
                  <c:v>12</c:v>
                </c:pt>
                <c:pt idx="5">
                  <c:v>11</c:v>
                </c:pt>
                <c:pt idx="6">
                  <c:v>10</c:v>
                </c:pt>
                <c:pt idx="7">
                  <c:v>9</c:v>
                </c:pt>
                <c:pt idx="8">
                  <c:v>8</c:v>
                </c:pt>
                <c:pt idx="9">
                  <c:v>7</c:v>
                </c:pt>
                <c:pt idx="10">
                  <c:v>6</c:v>
                </c:pt>
                <c:pt idx="11">
                  <c:v>5</c:v>
                </c:pt>
                <c:pt idx="12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</c:numCache>
            </c:numRef>
          </c:val>
        </c:ser>
        <c:axId val="33379281"/>
        <c:axId val="31978074"/>
      </c:barChart>
      <c:catAx>
        <c:axId val="33379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78074"/>
        <c:crosses val="autoZero"/>
        <c:auto val="1"/>
        <c:lblOffset val="100"/>
        <c:tickLblSkip val="1"/>
        <c:noMultiLvlLbl val="0"/>
      </c:catAx>
      <c:valAx>
        <c:axId val="319780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792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9"/>
          <c:y val="0.096"/>
          <c:w val="0.292"/>
          <c:h val="0.80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87401575" bottom="0.7874015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87401575" bottom="0.7874015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086475"/>
    <xdr:graphicFrame>
      <xdr:nvGraphicFramePr>
        <xdr:cNvPr id="1" name="Shape 1025"/>
        <xdr:cNvGraphicFramePr/>
      </xdr:nvGraphicFramePr>
      <xdr:xfrm>
        <a:off x="0" y="0"/>
        <a:ext cx="93916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086475"/>
    <xdr:graphicFrame>
      <xdr:nvGraphicFramePr>
        <xdr:cNvPr id="1" name="Shape 1025"/>
        <xdr:cNvGraphicFramePr/>
      </xdr:nvGraphicFramePr>
      <xdr:xfrm>
        <a:off x="0" y="0"/>
        <a:ext cx="93916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086475"/>
    <xdr:graphicFrame>
      <xdr:nvGraphicFramePr>
        <xdr:cNvPr id="1" name="Shape 1025"/>
        <xdr:cNvGraphicFramePr/>
      </xdr:nvGraphicFramePr>
      <xdr:xfrm>
        <a:off x="0" y="0"/>
        <a:ext cx="93916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0</xdr:col>
      <xdr:colOff>942975</xdr:colOff>
      <xdr:row>3</xdr:row>
      <xdr:rowOff>180975</xdr:rowOff>
    </xdr:to>
    <xdr:pic>
      <xdr:nvPicPr>
        <xdr:cNvPr id="1" name="Picture 1" descr="Logo_Vyprostovani_Oso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600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561975</xdr:colOff>
      <xdr:row>3</xdr:row>
      <xdr:rowOff>142875</xdr:rowOff>
    </xdr:to>
    <xdr:pic>
      <xdr:nvPicPr>
        <xdr:cNvPr id="1" name="Picture 1" descr="Logo_Vyprostovani_Oso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542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28575</xdr:rowOff>
    </xdr:from>
    <xdr:to>
      <xdr:col>0</xdr:col>
      <xdr:colOff>561975</xdr:colOff>
      <xdr:row>12</xdr:row>
      <xdr:rowOff>142875</xdr:rowOff>
    </xdr:to>
    <xdr:pic>
      <xdr:nvPicPr>
        <xdr:cNvPr id="2" name="Picture 1" descr="Logo_Vyprostovani_Oso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86075"/>
          <a:ext cx="542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28575</xdr:rowOff>
    </xdr:from>
    <xdr:to>
      <xdr:col>0</xdr:col>
      <xdr:colOff>561975</xdr:colOff>
      <xdr:row>21</xdr:row>
      <xdr:rowOff>142875</xdr:rowOff>
    </xdr:to>
    <xdr:pic>
      <xdr:nvPicPr>
        <xdr:cNvPr id="3" name="Picture 1" descr="Logo_Vyprostovani_Oso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667375"/>
          <a:ext cx="542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27</xdr:row>
      <xdr:rowOff>28575</xdr:rowOff>
    </xdr:from>
    <xdr:to>
      <xdr:col>0</xdr:col>
      <xdr:colOff>561975</xdr:colOff>
      <xdr:row>30</xdr:row>
      <xdr:rowOff>142875</xdr:rowOff>
    </xdr:to>
    <xdr:pic>
      <xdr:nvPicPr>
        <xdr:cNvPr id="4" name="Picture 1" descr="Logo_Vyprostovani_Oso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420225"/>
          <a:ext cx="542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36</xdr:row>
      <xdr:rowOff>28575</xdr:rowOff>
    </xdr:from>
    <xdr:to>
      <xdr:col>0</xdr:col>
      <xdr:colOff>561975</xdr:colOff>
      <xdr:row>39</xdr:row>
      <xdr:rowOff>142875</xdr:rowOff>
    </xdr:to>
    <xdr:pic>
      <xdr:nvPicPr>
        <xdr:cNvPr id="5" name="Picture 1" descr="Logo_Vyprostovani_Oso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277725"/>
          <a:ext cx="542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45</xdr:row>
      <xdr:rowOff>28575</xdr:rowOff>
    </xdr:from>
    <xdr:to>
      <xdr:col>0</xdr:col>
      <xdr:colOff>561975</xdr:colOff>
      <xdr:row>48</xdr:row>
      <xdr:rowOff>142875</xdr:rowOff>
    </xdr:to>
    <xdr:pic>
      <xdr:nvPicPr>
        <xdr:cNvPr id="6" name="Picture 1" descr="Logo_Vyprostovani_Oso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5059025"/>
          <a:ext cx="542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54</xdr:row>
      <xdr:rowOff>28575</xdr:rowOff>
    </xdr:from>
    <xdr:to>
      <xdr:col>0</xdr:col>
      <xdr:colOff>561975</xdr:colOff>
      <xdr:row>57</xdr:row>
      <xdr:rowOff>142875</xdr:rowOff>
    </xdr:to>
    <xdr:pic>
      <xdr:nvPicPr>
        <xdr:cNvPr id="7" name="Picture 1" descr="Logo_Vyprostovani_Oso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811875"/>
          <a:ext cx="542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63</xdr:row>
      <xdr:rowOff>28575</xdr:rowOff>
    </xdr:from>
    <xdr:to>
      <xdr:col>0</xdr:col>
      <xdr:colOff>561975</xdr:colOff>
      <xdr:row>66</xdr:row>
      <xdr:rowOff>142875</xdr:rowOff>
    </xdr:to>
    <xdr:pic>
      <xdr:nvPicPr>
        <xdr:cNvPr id="8" name="Picture 1" descr="Logo_Vyprostovani_Oso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1669375"/>
          <a:ext cx="542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72</xdr:row>
      <xdr:rowOff>28575</xdr:rowOff>
    </xdr:from>
    <xdr:to>
      <xdr:col>0</xdr:col>
      <xdr:colOff>561975</xdr:colOff>
      <xdr:row>75</xdr:row>
      <xdr:rowOff>142875</xdr:rowOff>
    </xdr:to>
    <xdr:pic>
      <xdr:nvPicPr>
        <xdr:cNvPr id="9" name="Picture 1" descr="Logo_Vyprostovani_Oso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4450675"/>
          <a:ext cx="542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561975</xdr:colOff>
      <xdr:row>84</xdr:row>
      <xdr:rowOff>142875</xdr:rowOff>
    </xdr:to>
    <xdr:pic>
      <xdr:nvPicPr>
        <xdr:cNvPr id="10" name="Picture 1" descr="Logo_Vyprostovani_Oso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203525"/>
          <a:ext cx="542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90</xdr:row>
      <xdr:rowOff>28575</xdr:rowOff>
    </xdr:from>
    <xdr:to>
      <xdr:col>0</xdr:col>
      <xdr:colOff>561975</xdr:colOff>
      <xdr:row>93</xdr:row>
      <xdr:rowOff>142875</xdr:rowOff>
    </xdr:to>
    <xdr:pic>
      <xdr:nvPicPr>
        <xdr:cNvPr id="11" name="Picture 1" descr="Logo_Vyprostovani_Oso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1061025"/>
          <a:ext cx="542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99</xdr:row>
      <xdr:rowOff>28575</xdr:rowOff>
    </xdr:from>
    <xdr:to>
      <xdr:col>0</xdr:col>
      <xdr:colOff>561975</xdr:colOff>
      <xdr:row>102</xdr:row>
      <xdr:rowOff>142875</xdr:rowOff>
    </xdr:to>
    <xdr:pic>
      <xdr:nvPicPr>
        <xdr:cNvPr id="12" name="Picture 1" descr="Logo_Vyprostovani_Oso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3842325"/>
          <a:ext cx="542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108</xdr:row>
      <xdr:rowOff>28575</xdr:rowOff>
    </xdr:from>
    <xdr:to>
      <xdr:col>0</xdr:col>
      <xdr:colOff>561975</xdr:colOff>
      <xdr:row>111</xdr:row>
      <xdr:rowOff>142875</xdr:rowOff>
    </xdr:to>
    <xdr:pic>
      <xdr:nvPicPr>
        <xdr:cNvPr id="13" name="Picture 1" descr="Logo_Vyprostovani_Oso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7595175"/>
          <a:ext cx="542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0"/>
  <sheetViews>
    <sheetView tabSelected="1" view="pageBreakPreview" zoomScale="60" zoomScaleNormal="80" zoomScalePageLayoutView="0" workbookViewId="0" topLeftCell="A1">
      <selection activeCell="B14" sqref="B14"/>
    </sheetView>
  </sheetViews>
  <sheetFormatPr defaultColWidth="9.140625" defaultRowHeight="15"/>
  <cols>
    <col min="1" max="1" width="17.140625" style="17" customWidth="1"/>
    <col min="2" max="2" width="10.8515625" style="0" customWidth="1"/>
    <col min="3" max="4" width="7.421875" style="0" hidden="1" customWidth="1"/>
    <col min="5" max="5" width="7.7109375" style="0" hidden="1" customWidth="1"/>
    <col min="6" max="6" width="7.421875" style="0" hidden="1" customWidth="1"/>
    <col min="7" max="7" width="9.7109375" style="0" customWidth="1"/>
    <col min="8" max="13" width="7.421875" style="0" customWidth="1"/>
    <col min="14" max="14" width="8.00390625" style="0" customWidth="1"/>
    <col min="15" max="15" width="10.57421875" style="0" customWidth="1"/>
    <col min="16" max="16" width="9.140625" style="14" customWidth="1"/>
    <col min="17" max="17" width="10.8515625" style="14" bestFit="1" customWidth="1"/>
    <col min="18" max="25" width="9.140625" style="14" customWidth="1"/>
  </cols>
  <sheetData>
    <row r="1" spans="1:15" ht="15">
      <c r="A1" s="20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48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30" customHeight="1">
      <c r="A5" s="30" t="s">
        <v>0</v>
      </c>
      <c r="B5" s="21" t="s">
        <v>29</v>
      </c>
      <c r="C5" s="6"/>
      <c r="D5" s="6"/>
      <c r="E5" s="6"/>
      <c r="F5" s="6"/>
      <c r="G5" s="24" t="s">
        <v>10</v>
      </c>
      <c r="H5" s="25"/>
      <c r="I5" s="25"/>
      <c r="J5" s="25"/>
      <c r="K5" s="25"/>
      <c r="L5" s="25"/>
      <c r="M5" s="26"/>
      <c r="N5" s="21" t="s">
        <v>5</v>
      </c>
      <c r="O5" s="28" t="s">
        <v>6</v>
      </c>
    </row>
    <row r="6" spans="1:15" ht="45" customHeight="1">
      <c r="A6" s="30"/>
      <c r="B6" s="31"/>
      <c r="C6" s="2"/>
      <c r="D6" s="2"/>
      <c r="E6" s="2"/>
      <c r="F6" s="2"/>
      <c r="G6" s="33" t="s">
        <v>2</v>
      </c>
      <c r="H6" s="27" t="s">
        <v>7</v>
      </c>
      <c r="I6" s="27"/>
      <c r="J6" s="28" t="s">
        <v>8</v>
      </c>
      <c r="K6" s="28"/>
      <c r="L6" s="28" t="s">
        <v>9</v>
      </c>
      <c r="M6" s="28"/>
      <c r="N6" s="22"/>
      <c r="O6" s="29"/>
    </row>
    <row r="7" spans="1:15" ht="15">
      <c r="A7" s="30"/>
      <c r="B7" s="32"/>
      <c r="C7" s="2" t="s">
        <v>12</v>
      </c>
      <c r="D7" s="2" t="s">
        <v>13</v>
      </c>
      <c r="E7" s="2" t="s">
        <v>14</v>
      </c>
      <c r="F7" s="11" t="s">
        <v>15</v>
      </c>
      <c r="G7" s="34"/>
      <c r="H7" s="3" t="s">
        <v>3</v>
      </c>
      <c r="I7" s="3" t="s">
        <v>4</v>
      </c>
      <c r="J7" s="3" t="s">
        <v>3</v>
      </c>
      <c r="K7" s="3" t="s">
        <v>4</v>
      </c>
      <c r="L7" s="3" t="s">
        <v>3</v>
      </c>
      <c r="M7" s="3" t="s">
        <v>4</v>
      </c>
      <c r="N7" s="23"/>
      <c r="O7" s="29"/>
    </row>
    <row r="8" spans="1:15" ht="30" customHeight="1">
      <c r="A8" s="15" t="s">
        <v>31</v>
      </c>
      <c r="B8" s="9">
        <v>0.013680555555555555</v>
      </c>
      <c r="C8" s="10">
        <f aca="true" t="shared" si="0" ref="C8:C27">HOUR(B8)</f>
        <v>0</v>
      </c>
      <c r="D8" s="10">
        <f aca="true" t="shared" si="1" ref="D8:D27">MINUTE(B8)</f>
        <v>19</v>
      </c>
      <c r="E8" s="10">
        <f aca="true" t="shared" si="2" ref="E8:E27">SECOND(B8)</f>
        <v>42</v>
      </c>
      <c r="F8" s="10">
        <f aca="true" t="shared" si="3" ref="F8:F21">IF(D8=15,0,IF(D8=16,3,IF(D8=17,6,IF(D8=18,9,IF(D8=19,12,IF(D8=20,IF(E8&gt;0,"DD",IF(D8=20,15,))))))))</f>
        <v>12</v>
      </c>
      <c r="G8" s="12">
        <f aca="true" t="shared" si="4" ref="G8:G27">IF(F8="DD","diskvalif.",IF(D8&lt;15,0,IF(E8&gt;=40,F8+3,IF(E8&gt;=20,F8+2,IF(E8&gt;=0,F8+1,"chyba")))))</f>
        <v>15</v>
      </c>
      <c r="H8" s="7">
        <f>15+15+13+15+13+15+12</f>
        <v>98</v>
      </c>
      <c r="I8" s="8"/>
      <c r="J8" s="7">
        <f>10+7+5+13+5+6+4</f>
        <v>50</v>
      </c>
      <c r="K8" s="8"/>
      <c r="L8" s="7">
        <f>7+5+10+5+5+5</f>
        <v>37</v>
      </c>
      <c r="M8" s="8"/>
      <c r="N8" s="7">
        <f aca="true" t="shared" si="5" ref="N8:N27">SUM(H8,J8,L8)-G8</f>
        <v>170</v>
      </c>
      <c r="O8" s="10">
        <f aca="true" t="shared" si="6" ref="O8:O21">RANK(N8,$N$8:$N$22,0)</f>
        <v>14</v>
      </c>
    </row>
    <row r="9" spans="1:15" ht="30" customHeight="1">
      <c r="A9" s="15" t="s">
        <v>33</v>
      </c>
      <c r="B9" s="9">
        <v>0.013703703703703704</v>
      </c>
      <c r="C9" s="10">
        <f t="shared" si="0"/>
        <v>0</v>
      </c>
      <c r="D9" s="10">
        <f t="shared" si="1"/>
        <v>19</v>
      </c>
      <c r="E9" s="10">
        <f t="shared" si="2"/>
        <v>44</v>
      </c>
      <c r="F9" s="10">
        <f t="shared" si="3"/>
        <v>12</v>
      </c>
      <c r="G9" s="12">
        <f t="shared" si="4"/>
        <v>15</v>
      </c>
      <c r="H9" s="7">
        <f>15+17+16+10+10+10+9</f>
        <v>87</v>
      </c>
      <c r="I9" s="8"/>
      <c r="J9" s="7">
        <f>8+3+3+2+13+1</f>
        <v>30</v>
      </c>
      <c r="K9" s="8"/>
      <c r="L9" s="7">
        <f>17+15+10+5+16+15</f>
        <v>78</v>
      </c>
      <c r="M9" s="8"/>
      <c r="N9" s="7">
        <f t="shared" si="5"/>
        <v>180</v>
      </c>
      <c r="O9" s="10">
        <f t="shared" si="6"/>
        <v>13</v>
      </c>
    </row>
    <row r="10" spans="1:15" ht="30" customHeight="1">
      <c r="A10" s="15" t="s">
        <v>19</v>
      </c>
      <c r="B10" s="9">
        <v>0.013738425925925926</v>
      </c>
      <c r="C10" s="10">
        <f t="shared" si="0"/>
        <v>0</v>
      </c>
      <c r="D10" s="10">
        <f t="shared" si="1"/>
        <v>19</v>
      </c>
      <c r="E10" s="10">
        <f t="shared" si="2"/>
        <v>47</v>
      </c>
      <c r="F10" s="10">
        <f t="shared" si="3"/>
        <v>12</v>
      </c>
      <c r="G10" s="12">
        <f t="shared" si="4"/>
        <v>15</v>
      </c>
      <c r="H10" s="7">
        <f>15+14+16+16+14+15+17</f>
        <v>107</v>
      </c>
      <c r="I10" s="8"/>
      <c r="J10" s="7">
        <f>2+7+1+1+10+3+1</f>
        <v>25</v>
      </c>
      <c r="K10" s="8"/>
      <c r="L10" s="7">
        <f>19+15+17+10+10+7+15</f>
        <v>93</v>
      </c>
      <c r="M10" s="8"/>
      <c r="N10" s="7">
        <f t="shared" si="5"/>
        <v>210</v>
      </c>
      <c r="O10" s="10">
        <f t="shared" si="6"/>
        <v>12</v>
      </c>
    </row>
    <row r="11" spans="1:15" ht="30" customHeight="1">
      <c r="A11" s="18" t="s">
        <v>34</v>
      </c>
      <c r="B11" s="9">
        <v>0.013414351851851851</v>
      </c>
      <c r="C11" s="10">
        <f t="shared" si="0"/>
        <v>0</v>
      </c>
      <c r="D11" s="10">
        <f t="shared" si="1"/>
        <v>19</v>
      </c>
      <c r="E11" s="10">
        <f t="shared" si="2"/>
        <v>19</v>
      </c>
      <c r="F11" s="10">
        <f t="shared" si="3"/>
        <v>12</v>
      </c>
      <c r="G11" s="12">
        <f t="shared" si="4"/>
        <v>13</v>
      </c>
      <c r="H11" s="7">
        <f>14+16+16+14+10+14+14</f>
        <v>98</v>
      </c>
      <c r="I11" s="8"/>
      <c r="J11" s="7">
        <f>11+5+15+6+1</f>
        <v>38</v>
      </c>
      <c r="K11" s="8"/>
      <c r="L11" s="7">
        <f>18+10+15+5+16+15+10</f>
        <v>89</v>
      </c>
      <c r="M11" s="8"/>
      <c r="N11" s="7">
        <f t="shared" si="5"/>
        <v>212</v>
      </c>
      <c r="O11" s="10">
        <f t="shared" si="6"/>
        <v>11</v>
      </c>
    </row>
    <row r="12" spans="1:15" ht="29.25" customHeight="1">
      <c r="A12" s="15" t="s">
        <v>26</v>
      </c>
      <c r="B12" s="9">
        <v>0.013541666666666667</v>
      </c>
      <c r="C12" s="10">
        <f t="shared" si="0"/>
        <v>0</v>
      </c>
      <c r="D12" s="10">
        <f t="shared" si="1"/>
        <v>19</v>
      </c>
      <c r="E12" s="10">
        <f t="shared" si="2"/>
        <v>30</v>
      </c>
      <c r="F12" s="10">
        <f t="shared" si="3"/>
        <v>12</v>
      </c>
      <c r="G12" s="12">
        <f t="shared" si="4"/>
        <v>14</v>
      </c>
      <c r="H12" s="7">
        <f>15+17+16+18+19+17+15</f>
        <v>117</v>
      </c>
      <c r="I12" s="8"/>
      <c r="J12" s="7">
        <f>5+1</f>
        <v>6</v>
      </c>
      <c r="K12" s="8"/>
      <c r="L12" s="7">
        <f>16+18+18+10+16+15+15</f>
        <v>108</v>
      </c>
      <c r="M12" s="8"/>
      <c r="N12" s="7">
        <f t="shared" si="5"/>
        <v>217</v>
      </c>
      <c r="O12" s="10">
        <f t="shared" si="6"/>
        <v>10</v>
      </c>
    </row>
    <row r="13" spans="1:15" ht="30" customHeight="1">
      <c r="A13" s="15" t="s">
        <v>25</v>
      </c>
      <c r="B13" s="9">
        <v>0.013483796296296298</v>
      </c>
      <c r="C13" s="10">
        <f t="shared" si="0"/>
        <v>0</v>
      </c>
      <c r="D13" s="10">
        <f t="shared" si="1"/>
        <v>19</v>
      </c>
      <c r="E13" s="10">
        <f t="shared" si="2"/>
        <v>25</v>
      </c>
      <c r="F13" s="10">
        <f t="shared" si="3"/>
        <v>12</v>
      </c>
      <c r="G13" s="12">
        <f t="shared" si="4"/>
        <v>14</v>
      </c>
      <c r="H13" s="7">
        <f>15+17+17+16+15+17+17</f>
        <v>114</v>
      </c>
      <c r="I13" s="8"/>
      <c r="J13" s="7">
        <f>1+2+3+3+12+2+3</f>
        <v>26</v>
      </c>
      <c r="K13" s="8"/>
      <c r="L13" s="7">
        <f>17+10+8+8+18+15+16+17</f>
        <v>109</v>
      </c>
      <c r="M13" s="8"/>
      <c r="N13" s="7">
        <f t="shared" si="5"/>
        <v>235</v>
      </c>
      <c r="O13" s="10">
        <f t="shared" si="6"/>
        <v>9</v>
      </c>
    </row>
    <row r="14" spans="1:15" ht="29.25" customHeight="1">
      <c r="A14" s="15" t="s">
        <v>32</v>
      </c>
      <c r="B14" s="9">
        <v>0.011840277777777778</v>
      </c>
      <c r="C14" s="10">
        <f t="shared" si="0"/>
        <v>0</v>
      </c>
      <c r="D14" s="10">
        <f t="shared" si="1"/>
        <v>17</v>
      </c>
      <c r="E14" s="10">
        <f t="shared" si="2"/>
        <v>3</v>
      </c>
      <c r="F14" s="10">
        <f t="shared" si="3"/>
        <v>6</v>
      </c>
      <c r="G14" s="12">
        <f t="shared" si="4"/>
        <v>7</v>
      </c>
      <c r="H14" s="7">
        <f>16+15+15+17+16+14+18</f>
        <v>111</v>
      </c>
      <c r="I14" s="8"/>
      <c r="J14" s="7">
        <f>5+2+5+3+1+8</f>
        <v>24</v>
      </c>
      <c r="K14" s="8"/>
      <c r="L14" s="7">
        <f>18+15+15+12+18+8+17+15</f>
        <v>118</v>
      </c>
      <c r="M14" s="8"/>
      <c r="N14" s="7">
        <f t="shared" si="5"/>
        <v>246</v>
      </c>
      <c r="O14" s="10">
        <f t="shared" si="6"/>
        <v>8</v>
      </c>
    </row>
    <row r="15" spans="1:15" ht="30.75" customHeight="1">
      <c r="A15" s="15" t="s">
        <v>17</v>
      </c>
      <c r="B15" s="9">
        <v>0.013877314814814815</v>
      </c>
      <c r="C15" s="10">
        <f t="shared" si="0"/>
        <v>0</v>
      </c>
      <c r="D15" s="10">
        <f t="shared" si="1"/>
        <v>19</v>
      </c>
      <c r="E15" s="10">
        <f t="shared" si="2"/>
        <v>59</v>
      </c>
      <c r="F15" s="10">
        <f t="shared" si="3"/>
        <v>12</v>
      </c>
      <c r="G15" s="12">
        <f t="shared" si="4"/>
        <v>15</v>
      </c>
      <c r="H15" s="7">
        <f>15+16+18+14+16+15+14</f>
        <v>108</v>
      </c>
      <c r="I15" s="8"/>
      <c r="J15" s="7">
        <f>6+13+1+1+8+5</f>
        <v>34</v>
      </c>
      <c r="K15" s="8"/>
      <c r="L15" s="7">
        <f>16+18+18+18+20+15+16</f>
        <v>121</v>
      </c>
      <c r="M15" s="8"/>
      <c r="N15" s="7">
        <f t="shared" si="5"/>
        <v>248</v>
      </c>
      <c r="O15" s="10">
        <f t="shared" si="6"/>
        <v>7</v>
      </c>
    </row>
    <row r="16" spans="1:15" ht="30.75" customHeight="1">
      <c r="A16" s="15" t="s">
        <v>22</v>
      </c>
      <c r="B16" s="9">
        <v>0.013414351851851851</v>
      </c>
      <c r="C16" s="10">
        <f t="shared" si="0"/>
        <v>0</v>
      </c>
      <c r="D16" s="10">
        <f t="shared" si="1"/>
        <v>19</v>
      </c>
      <c r="E16" s="10">
        <f t="shared" si="2"/>
        <v>19</v>
      </c>
      <c r="F16" s="10">
        <f t="shared" si="3"/>
        <v>12</v>
      </c>
      <c r="G16" s="12">
        <f t="shared" si="4"/>
        <v>13</v>
      </c>
      <c r="H16" s="7">
        <f>17+15+15+18+20+19+16</f>
        <v>120</v>
      </c>
      <c r="I16" s="8"/>
      <c r="J16" s="7">
        <f>3+6+3+9+2+5</f>
        <v>28</v>
      </c>
      <c r="K16" s="8"/>
      <c r="L16" s="7">
        <f>16+10+17+14+16+10+14+17</f>
        <v>114</v>
      </c>
      <c r="M16" s="8"/>
      <c r="N16" s="7">
        <f t="shared" si="5"/>
        <v>249</v>
      </c>
      <c r="O16" s="10">
        <f t="shared" si="6"/>
        <v>6</v>
      </c>
    </row>
    <row r="17" spans="1:15" ht="29.25" customHeight="1">
      <c r="A17" s="19" t="s">
        <v>18</v>
      </c>
      <c r="B17" s="9">
        <v>0.012615740740740742</v>
      </c>
      <c r="C17" s="10">
        <f t="shared" si="0"/>
        <v>0</v>
      </c>
      <c r="D17" s="10">
        <f t="shared" si="1"/>
        <v>18</v>
      </c>
      <c r="E17" s="10">
        <f t="shared" si="2"/>
        <v>10</v>
      </c>
      <c r="F17" s="10">
        <f t="shared" si="3"/>
        <v>9</v>
      </c>
      <c r="G17" s="12">
        <f t="shared" si="4"/>
        <v>10</v>
      </c>
      <c r="H17" s="7">
        <f>9+17+16+16+11+14+14</f>
        <v>97</v>
      </c>
      <c r="I17" s="8"/>
      <c r="J17" s="7">
        <f>7+10+6+2+13+9+5</f>
        <v>52</v>
      </c>
      <c r="K17" s="8"/>
      <c r="L17" s="7">
        <f>16+15+15+10+18+10+15+17</f>
        <v>116</v>
      </c>
      <c r="M17" s="8"/>
      <c r="N17" s="7">
        <f t="shared" si="5"/>
        <v>255</v>
      </c>
      <c r="O17" s="10">
        <f t="shared" si="6"/>
        <v>5</v>
      </c>
    </row>
    <row r="18" spans="1:15" ht="30" customHeight="1">
      <c r="A18" s="15" t="s">
        <v>35</v>
      </c>
      <c r="B18" s="9">
        <v>0.01255787037037037</v>
      </c>
      <c r="C18" s="10">
        <f t="shared" si="0"/>
        <v>0</v>
      </c>
      <c r="D18" s="10">
        <f t="shared" si="1"/>
        <v>18</v>
      </c>
      <c r="E18" s="10">
        <f t="shared" si="2"/>
        <v>5</v>
      </c>
      <c r="F18" s="10">
        <f t="shared" si="3"/>
        <v>9</v>
      </c>
      <c r="G18" s="12">
        <f t="shared" si="4"/>
        <v>10</v>
      </c>
      <c r="H18" s="7">
        <f>14+16+19+15+14+17+16</f>
        <v>111</v>
      </c>
      <c r="I18" s="8"/>
      <c r="J18" s="7">
        <f>2+5+10+1+8+7+2</f>
        <v>35</v>
      </c>
      <c r="K18" s="8"/>
      <c r="L18" s="7">
        <f>16+15+15+11+18+15+17+15</f>
        <v>122</v>
      </c>
      <c r="M18" s="8"/>
      <c r="N18" s="7">
        <f t="shared" si="5"/>
        <v>258</v>
      </c>
      <c r="O18" s="10">
        <f t="shared" si="6"/>
        <v>4</v>
      </c>
    </row>
    <row r="19" spans="1:15" ht="29.25" customHeight="1">
      <c r="A19" s="15" t="s">
        <v>16</v>
      </c>
      <c r="B19" s="9">
        <v>0.013611111111111114</v>
      </c>
      <c r="C19" s="10">
        <f t="shared" si="0"/>
        <v>0</v>
      </c>
      <c r="D19" s="10">
        <f t="shared" si="1"/>
        <v>19</v>
      </c>
      <c r="E19" s="10">
        <f t="shared" si="2"/>
        <v>36</v>
      </c>
      <c r="F19" s="10">
        <f t="shared" si="3"/>
        <v>12</v>
      </c>
      <c r="G19" s="12">
        <f t="shared" si="4"/>
        <v>14</v>
      </c>
      <c r="H19" s="7">
        <f>15+16+15+15+16+18+12</f>
        <v>107</v>
      </c>
      <c r="I19" s="8"/>
      <c r="J19" s="7">
        <f>10+7+13+8+1+5+3</f>
        <v>47</v>
      </c>
      <c r="K19" s="8"/>
      <c r="L19" s="7">
        <f>18+15+18+18+19+15+20+17</f>
        <v>140</v>
      </c>
      <c r="M19" s="8"/>
      <c r="N19" s="7">
        <f t="shared" si="5"/>
        <v>280</v>
      </c>
      <c r="O19" s="10">
        <f t="shared" si="6"/>
        <v>3</v>
      </c>
    </row>
    <row r="20" spans="1:15" ht="29.25" customHeight="1">
      <c r="A20" s="15" t="s">
        <v>28</v>
      </c>
      <c r="B20" s="9">
        <v>0.012534722222222223</v>
      </c>
      <c r="C20" s="10">
        <f t="shared" si="0"/>
        <v>0</v>
      </c>
      <c r="D20" s="10">
        <f t="shared" si="1"/>
        <v>18</v>
      </c>
      <c r="E20" s="10">
        <f t="shared" si="2"/>
        <v>3</v>
      </c>
      <c r="F20" s="10">
        <f t="shared" si="3"/>
        <v>9</v>
      </c>
      <c r="G20" s="12">
        <f t="shared" si="4"/>
        <v>10</v>
      </c>
      <c r="H20" s="7">
        <f>16+17+17+15+18+18+16</f>
        <v>117</v>
      </c>
      <c r="I20" s="8"/>
      <c r="J20" s="7">
        <f>5+10+9+10+10+4</f>
        <v>48</v>
      </c>
      <c r="K20" s="8"/>
      <c r="L20" s="7">
        <f>17+15+16+15+17+15+15+16</f>
        <v>126</v>
      </c>
      <c r="M20" s="8"/>
      <c r="N20" s="7">
        <f t="shared" si="5"/>
        <v>281</v>
      </c>
      <c r="O20" s="10">
        <f t="shared" si="6"/>
        <v>2</v>
      </c>
    </row>
    <row r="21" spans="1:15" ht="30" customHeight="1">
      <c r="A21" s="15" t="s">
        <v>24</v>
      </c>
      <c r="B21" s="9">
        <v>0.011666666666666667</v>
      </c>
      <c r="C21" s="10">
        <f t="shared" si="0"/>
        <v>0</v>
      </c>
      <c r="D21" s="10">
        <f t="shared" si="1"/>
        <v>16</v>
      </c>
      <c r="E21" s="10">
        <f t="shared" si="2"/>
        <v>48</v>
      </c>
      <c r="F21" s="10">
        <f t="shared" si="3"/>
        <v>3</v>
      </c>
      <c r="G21" s="12">
        <f t="shared" si="4"/>
        <v>6</v>
      </c>
      <c r="H21" s="7">
        <f>17+16+18+16+16+17+16</f>
        <v>116</v>
      </c>
      <c r="I21" s="8"/>
      <c r="J21" s="7">
        <f>13+5+10+13+11+14+8</f>
        <v>74</v>
      </c>
      <c r="K21" s="8"/>
      <c r="L21" s="7">
        <f>18+18+18+14+19+14+17+17</f>
        <v>135</v>
      </c>
      <c r="M21" s="8"/>
      <c r="N21" s="7">
        <f t="shared" si="5"/>
        <v>319</v>
      </c>
      <c r="O21" s="10">
        <f t="shared" si="6"/>
        <v>1</v>
      </c>
    </row>
    <row r="22" spans="1:15" ht="30" customHeight="1">
      <c r="A22" s="15"/>
      <c r="B22" s="9"/>
      <c r="C22" s="10">
        <f t="shared" si="0"/>
        <v>0</v>
      </c>
      <c r="D22" s="10">
        <f t="shared" si="1"/>
        <v>0</v>
      </c>
      <c r="E22" s="10">
        <f t="shared" si="2"/>
        <v>0</v>
      </c>
      <c r="F22" s="10" t="b">
        <f aca="true" t="shared" si="7" ref="F22:F27">IF(D22=15,0,IF(D22=16,3,IF(D22=17,6,IF(D22=18,9,IF(D22=19,12,IF(D22=20,IF(E22&gt;0,"DD",IF(D22=20,15,))))))))</f>
        <v>0</v>
      </c>
      <c r="G22" s="12">
        <f t="shared" si="4"/>
        <v>0</v>
      </c>
      <c r="H22" s="7"/>
      <c r="I22" s="8"/>
      <c r="J22" s="7"/>
      <c r="K22" s="8"/>
      <c r="L22" s="7"/>
      <c r="M22" s="8"/>
      <c r="N22" s="7">
        <f t="shared" si="5"/>
        <v>0</v>
      </c>
      <c r="O22" s="5"/>
    </row>
    <row r="23" spans="1:15" ht="30" customHeight="1">
      <c r="A23" s="15"/>
      <c r="B23" s="9"/>
      <c r="C23" s="10">
        <f t="shared" si="0"/>
        <v>0</v>
      </c>
      <c r="D23" s="10">
        <f t="shared" si="1"/>
        <v>0</v>
      </c>
      <c r="E23" s="10">
        <f t="shared" si="2"/>
        <v>0</v>
      </c>
      <c r="F23" s="10" t="b">
        <f t="shared" si="7"/>
        <v>0</v>
      </c>
      <c r="G23" s="12">
        <f t="shared" si="4"/>
        <v>0</v>
      </c>
      <c r="H23" s="7"/>
      <c r="I23" s="8"/>
      <c r="J23" s="7"/>
      <c r="K23" s="8"/>
      <c r="L23" s="7"/>
      <c r="M23" s="8"/>
      <c r="N23" s="7">
        <f t="shared" si="5"/>
        <v>0</v>
      </c>
      <c r="O23" s="5"/>
    </row>
    <row r="24" spans="1:15" ht="30" customHeight="1">
      <c r="A24" s="15"/>
      <c r="B24" s="9"/>
      <c r="C24" s="10">
        <f t="shared" si="0"/>
        <v>0</v>
      </c>
      <c r="D24" s="10">
        <f t="shared" si="1"/>
        <v>0</v>
      </c>
      <c r="E24" s="10">
        <f t="shared" si="2"/>
        <v>0</v>
      </c>
      <c r="F24" s="10" t="b">
        <f t="shared" si="7"/>
        <v>0</v>
      </c>
      <c r="G24" s="12">
        <f t="shared" si="4"/>
        <v>0</v>
      </c>
      <c r="H24" s="7"/>
      <c r="I24" s="8"/>
      <c r="J24" s="7"/>
      <c r="K24" s="8"/>
      <c r="L24" s="7"/>
      <c r="M24" s="8"/>
      <c r="N24" s="7">
        <f t="shared" si="5"/>
        <v>0</v>
      </c>
      <c r="O24" s="5"/>
    </row>
    <row r="25" spans="1:15" ht="30" customHeight="1">
      <c r="A25" s="15"/>
      <c r="B25" s="9"/>
      <c r="C25" s="10">
        <f t="shared" si="0"/>
        <v>0</v>
      </c>
      <c r="D25" s="10">
        <f t="shared" si="1"/>
        <v>0</v>
      </c>
      <c r="E25" s="10">
        <f t="shared" si="2"/>
        <v>0</v>
      </c>
      <c r="F25" s="10" t="b">
        <f t="shared" si="7"/>
        <v>0</v>
      </c>
      <c r="G25" s="12">
        <f t="shared" si="4"/>
        <v>0</v>
      </c>
      <c r="H25" s="7"/>
      <c r="I25" s="8"/>
      <c r="J25" s="7"/>
      <c r="K25" s="8"/>
      <c r="L25" s="7"/>
      <c r="M25" s="8"/>
      <c r="N25" s="7">
        <f t="shared" si="5"/>
        <v>0</v>
      </c>
      <c r="O25" s="5"/>
    </row>
    <row r="26" spans="1:15" ht="29.25" customHeight="1">
      <c r="A26" s="15"/>
      <c r="B26" s="9"/>
      <c r="C26" s="10">
        <f t="shared" si="0"/>
        <v>0</v>
      </c>
      <c r="D26" s="10">
        <f t="shared" si="1"/>
        <v>0</v>
      </c>
      <c r="E26" s="10">
        <f t="shared" si="2"/>
        <v>0</v>
      </c>
      <c r="F26" s="10" t="b">
        <f t="shared" si="7"/>
        <v>0</v>
      </c>
      <c r="G26" s="12">
        <f t="shared" si="4"/>
        <v>0</v>
      </c>
      <c r="H26" s="7"/>
      <c r="I26" s="8"/>
      <c r="J26" s="7"/>
      <c r="K26" s="8"/>
      <c r="L26" s="7"/>
      <c r="M26" s="8"/>
      <c r="N26" s="7">
        <f t="shared" si="5"/>
        <v>0</v>
      </c>
      <c r="O26" s="5"/>
    </row>
    <row r="27" spans="1:15" ht="30" customHeight="1">
      <c r="A27" s="15"/>
      <c r="B27" s="9"/>
      <c r="C27" s="10">
        <f t="shared" si="0"/>
        <v>0</v>
      </c>
      <c r="D27" s="10">
        <f t="shared" si="1"/>
        <v>0</v>
      </c>
      <c r="E27" s="10">
        <f t="shared" si="2"/>
        <v>0</v>
      </c>
      <c r="F27" s="10" t="b">
        <f t="shared" si="7"/>
        <v>0</v>
      </c>
      <c r="G27" s="12">
        <f t="shared" si="4"/>
        <v>0</v>
      </c>
      <c r="H27" s="7"/>
      <c r="I27" s="8"/>
      <c r="J27" s="7"/>
      <c r="K27" s="8"/>
      <c r="L27" s="7"/>
      <c r="M27" s="8"/>
      <c r="N27" s="7">
        <f t="shared" si="5"/>
        <v>0</v>
      </c>
      <c r="O27" s="5"/>
    </row>
    <row r="28" s="14" customFormat="1" ht="15">
      <c r="A28" s="16"/>
    </row>
    <row r="29" s="14" customFormat="1" ht="15">
      <c r="A29" s="16"/>
    </row>
    <row r="30" s="14" customFormat="1" ht="15">
      <c r="A30" s="16"/>
    </row>
    <row r="31" s="14" customFormat="1" ht="15">
      <c r="A31" s="16"/>
    </row>
    <row r="32" s="14" customFormat="1" ht="15">
      <c r="A32" s="16"/>
    </row>
    <row r="33" s="14" customFormat="1" ht="15">
      <c r="A33" s="16"/>
    </row>
    <row r="34" s="14" customFormat="1" ht="15">
      <c r="A34" s="16"/>
    </row>
    <row r="35" s="14" customFormat="1" ht="15">
      <c r="A35" s="16"/>
    </row>
    <row r="36" s="14" customFormat="1" ht="15">
      <c r="A36" s="16"/>
    </row>
    <row r="37" s="14" customFormat="1" ht="15">
      <c r="A37" s="16"/>
    </row>
    <row r="38" s="14" customFormat="1" ht="15">
      <c r="A38" s="16"/>
    </row>
    <row r="39" s="14" customFormat="1" ht="15">
      <c r="A39" s="16"/>
    </row>
    <row r="40" s="14" customFormat="1" ht="15">
      <c r="A40" s="16"/>
    </row>
    <row r="41" s="14" customFormat="1" ht="15">
      <c r="A41" s="16"/>
    </row>
    <row r="42" s="14" customFormat="1" ht="15">
      <c r="A42" s="16"/>
    </row>
    <row r="43" s="14" customFormat="1" ht="15">
      <c r="A43" s="16"/>
    </row>
    <row r="44" s="14" customFormat="1" ht="15">
      <c r="A44" s="16"/>
    </row>
    <row r="45" s="14" customFormat="1" ht="15">
      <c r="A45" s="16"/>
    </row>
    <row r="46" s="14" customFormat="1" ht="15">
      <c r="A46" s="16"/>
    </row>
    <row r="47" s="14" customFormat="1" ht="15">
      <c r="A47" s="16"/>
    </row>
    <row r="48" s="14" customFormat="1" ht="15">
      <c r="A48" s="16"/>
    </row>
    <row r="49" s="14" customFormat="1" ht="15">
      <c r="A49" s="16"/>
    </row>
    <row r="50" s="14" customFormat="1" ht="15">
      <c r="A50" s="16"/>
    </row>
    <row r="51" s="14" customFormat="1" ht="15">
      <c r="A51" s="16"/>
    </row>
    <row r="52" s="14" customFormat="1" ht="15">
      <c r="A52" s="16"/>
    </row>
    <row r="53" s="14" customFormat="1" ht="15">
      <c r="A53" s="16"/>
    </row>
    <row r="54" s="14" customFormat="1" ht="15">
      <c r="A54" s="16"/>
    </row>
    <row r="55" s="14" customFormat="1" ht="15">
      <c r="A55" s="16"/>
    </row>
    <row r="56" s="14" customFormat="1" ht="15">
      <c r="A56" s="16"/>
    </row>
    <row r="57" s="14" customFormat="1" ht="15">
      <c r="A57" s="16"/>
    </row>
    <row r="58" s="14" customFormat="1" ht="15">
      <c r="A58" s="16"/>
    </row>
    <row r="59" s="14" customFormat="1" ht="15">
      <c r="A59" s="16"/>
    </row>
    <row r="60" s="14" customFormat="1" ht="15">
      <c r="A60" s="16"/>
    </row>
    <row r="61" s="14" customFormat="1" ht="15">
      <c r="A61" s="16"/>
    </row>
    <row r="62" s="14" customFormat="1" ht="15">
      <c r="A62" s="16"/>
    </row>
    <row r="63" s="14" customFormat="1" ht="15">
      <c r="A63" s="16"/>
    </row>
    <row r="64" s="14" customFormat="1" ht="15">
      <c r="A64" s="16"/>
    </row>
    <row r="65" s="14" customFormat="1" ht="15">
      <c r="A65" s="16"/>
    </row>
    <row r="66" s="14" customFormat="1" ht="15">
      <c r="A66" s="16"/>
    </row>
    <row r="67" s="14" customFormat="1" ht="15">
      <c r="A67" s="16"/>
    </row>
    <row r="68" s="14" customFormat="1" ht="15">
      <c r="A68" s="16"/>
    </row>
    <row r="69" s="14" customFormat="1" ht="15">
      <c r="A69" s="16"/>
    </row>
    <row r="70" s="14" customFormat="1" ht="15">
      <c r="A70" s="16"/>
    </row>
    <row r="71" s="14" customFormat="1" ht="15">
      <c r="A71" s="16"/>
    </row>
    <row r="72" s="14" customFormat="1" ht="15">
      <c r="A72" s="16"/>
    </row>
    <row r="73" s="14" customFormat="1" ht="15">
      <c r="A73" s="16"/>
    </row>
    <row r="74" s="14" customFormat="1" ht="15">
      <c r="A74" s="16"/>
    </row>
    <row r="75" s="14" customFormat="1" ht="15">
      <c r="A75" s="16"/>
    </row>
    <row r="76" s="14" customFormat="1" ht="15">
      <c r="A76" s="16"/>
    </row>
    <row r="77" s="14" customFormat="1" ht="15">
      <c r="A77" s="16"/>
    </row>
    <row r="78" s="14" customFormat="1" ht="15">
      <c r="A78" s="16"/>
    </row>
    <row r="79" s="14" customFormat="1" ht="15">
      <c r="A79" s="16"/>
    </row>
    <row r="80" s="14" customFormat="1" ht="15">
      <c r="A80" s="16"/>
    </row>
    <row r="81" s="14" customFormat="1" ht="15">
      <c r="A81" s="16"/>
    </row>
    <row r="82" s="14" customFormat="1" ht="15">
      <c r="A82" s="16"/>
    </row>
    <row r="83" s="14" customFormat="1" ht="15">
      <c r="A83" s="16"/>
    </row>
    <row r="84" s="14" customFormat="1" ht="15">
      <c r="A84" s="16"/>
    </row>
    <row r="85" s="14" customFormat="1" ht="15">
      <c r="A85" s="16"/>
    </row>
    <row r="86" s="14" customFormat="1" ht="15">
      <c r="A86" s="16"/>
    </row>
    <row r="87" s="14" customFormat="1" ht="15">
      <c r="A87" s="16"/>
    </row>
    <row r="88" s="14" customFormat="1" ht="15">
      <c r="A88" s="16"/>
    </row>
    <row r="89" s="14" customFormat="1" ht="15">
      <c r="A89" s="16"/>
    </row>
    <row r="90" s="14" customFormat="1" ht="15">
      <c r="A90" s="16"/>
    </row>
    <row r="91" s="14" customFormat="1" ht="15">
      <c r="A91" s="16"/>
    </row>
    <row r="92" s="14" customFormat="1" ht="15">
      <c r="A92" s="16"/>
    </row>
    <row r="93" s="14" customFormat="1" ht="15">
      <c r="A93" s="16"/>
    </row>
    <row r="94" s="14" customFormat="1" ht="15">
      <c r="A94" s="16"/>
    </row>
    <row r="95" s="14" customFormat="1" ht="15">
      <c r="A95" s="16"/>
    </row>
    <row r="96" s="14" customFormat="1" ht="15">
      <c r="A96" s="16"/>
    </row>
    <row r="97" s="14" customFormat="1" ht="15">
      <c r="A97" s="16"/>
    </row>
    <row r="98" s="14" customFormat="1" ht="15">
      <c r="A98" s="16"/>
    </row>
    <row r="99" s="14" customFormat="1" ht="15">
      <c r="A99" s="16"/>
    </row>
    <row r="100" s="14" customFormat="1" ht="15">
      <c r="A100" s="16"/>
    </row>
    <row r="101" s="14" customFormat="1" ht="15">
      <c r="A101" s="16"/>
    </row>
    <row r="102" s="14" customFormat="1" ht="15">
      <c r="A102" s="16"/>
    </row>
    <row r="103" s="14" customFormat="1" ht="15">
      <c r="A103" s="16"/>
    </row>
    <row r="104" s="14" customFormat="1" ht="15">
      <c r="A104" s="16"/>
    </row>
    <row r="105" s="14" customFormat="1" ht="15">
      <c r="A105" s="16"/>
    </row>
    <row r="106" s="14" customFormat="1" ht="15">
      <c r="A106" s="16"/>
    </row>
    <row r="107" s="14" customFormat="1" ht="15">
      <c r="A107" s="16"/>
    </row>
    <row r="108" s="14" customFormat="1" ht="15">
      <c r="A108" s="16"/>
    </row>
    <row r="109" s="14" customFormat="1" ht="15">
      <c r="A109" s="16"/>
    </row>
    <row r="110" s="14" customFormat="1" ht="15">
      <c r="A110" s="16"/>
    </row>
    <row r="111" s="14" customFormat="1" ht="15">
      <c r="A111" s="16"/>
    </row>
    <row r="112" s="14" customFormat="1" ht="15">
      <c r="A112" s="16"/>
    </row>
    <row r="113" s="14" customFormat="1" ht="15">
      <c r="A113" s="16"/>
    </row>
    <row r="114" s="14" customFormat="1" ht="15">
      <c r="A114" s="16"/>
    </row>
    <row r="115" s="14" customFormat="1" ht="15">
      <c r="A115" s="16"/>
    </row>
    <row r="116" s="14" customFormat="1" ht="15">
      <c r="A116" s="16"/>
    </row>
    <row r="117" s="14" customFormat="1" ht="15">
      <c r="A117" s="16"/>
    </row>
    <row r="118" s="14" customFormat="1" ht="15">
      <c r="A118" s="16"/>
    </row>
    <row r="119" s="14" customFormat="1" ht="15">
      <c r="A119" s="16"/>
    </row>
    <row r="120" s="14" customFormat="1" ht="15">
      <c r="A120" s="16"/>
    </row>
    <row r="121" s="14" customFormat="1" ht="15">
      <c r="A121" s="16"/>
    </row>
    <row r="122" s="14" customFormat="1" ht="15">
      <c r="A122" s="16"/>
    </row>
    <row r="123" s="14" customFormat="1" ht="15">
      <c r="A123" s="16"/>
    </row>
    <row r="124" s="14" customFormat="1" ht="15">
      <c r="A124" s="16"/>
    </row>
    <row r="125" s="14" customFormat="1" ht="15">
      <c r="A125" s="16"/>
    </row>
    <row r="126" s="14" customFormat="1" ht="15">
      <c r="A126" s="16"/>
    </row>
    <row r="127" s="14" customFormat="1" ht="15">
      <c r="A127" s="16"/>
    </row>
    <row r="128" s="14" customFormat="1" ht="15">
      <c r="A128" s="16"/>
    </row>
    <row r="129" s="14" customFormat="1" ht="15">
      <c r="A129" s="16"/>
    </row>
    <row r="130" s="14" customFormat="1" ht="15">
      <c r="A130" s="16"/>
    </row>
    <row r="131" s="14" customFormat="1" ht="15">
      <c r="A131" s="16"/>
    </row>
    <row r="132" s="14" customFormat="1" ht="15">
      <c r="A132" s="16"/>
    </row>
    <row r="133" s="14" customFormat="1" ht="15">
      <c r="A133" s="16"/>
    </row>
    <row r="134" s="14" customFormat="1" ht="15">
      <c r="A134" s="16"/>
    </row>
    <row r="135" s="14" customFormat="1" ht="15">
      <c r="A135" s="16"/>
    </row>
    <row r="136" s="14" customFormat="1" ht="15">
      <c r="A136" s="16"/>
    </row>
    <row r="137" s="14" customFormat="1" ht="15">
      <c r="A137" s="16"/>
    </row>
    <row r="138" s="14" customFormat="1" ht="15">
      <c r="A138" s="16"/>
    </row>
    <row r="139" s="14" customFormat="1" ht="15">
      <c r="A139" s="16"/>
    </row>
    <row r="140" s="14" customFormat="1" ht="15">
      <c r="A140" s="16"/>
    </row>
    <row r="141" s="14" customFormat="1" ht="15">
      <c r="A141" s="16"/>
    </row>
    <row r="142" s="14" customFormat="1" ht="15">
      <c r="A142" s="16"/>
    </row>
    <row r="143" s="14" customFormat="1" ht="15">
      <c r="A143" s="16"/>
    </row>
    <row r="144" s="14" customFormat="1" ht="15">
      <c r="A144" s="16"/>
    </row>
    <row r="145" s="14" customFormat="1" ht="15">
      <c r="A145" s="16"/>
    </row>
    <row r="146" s="14" customFormat="1" ht="15">
      <c r="A146" s="16"/>
    </row>
    <row r="147" s="14" customFormat="1" ht="15">
      <c r="A147" s="16"/>
    </row>
    <row r="148" s="14" customFormat="1" ht="15">
      <c r="A148" s="16"/>
    </row>
    <row r="149" s="14" customFormat="1" ht="15">
      <c r="A149" s="16"/>
    </row>
    <row r="150" s="14" customFormat="1" ht="15">
      <c r="A150" s="16"/>
    </row>
    <row r="151" s="14" customFormat="1" ht="15">
      <c r="A151" s="16"/>
    </row>
    <row r="152" s="14" customFormat="1" ht="15">
      <c r="A152" s="16"/>
    </row>
    <row r="153" s="14" customFormat="1" ht="15">
      <c r="A153" s="16"/>
    </row>
    <row r="154" s="14" customFormat="1" ht="15">
      <c r="A154" s="16"/>
    </row>
    <row r="155" s="14" customFormat="1" ht="15">
      <c r="A155" s="16"/>
    </row>
    <row r="156" s="14" customFormat="1" ht="15">
      <c r="A156" s="16"/>
    </row>
    <row r="157" s="14" customFormat="1" ht="15">
      <c r="A157" s="16"/>
    </row>
    <row r="158" s="14" customFormat="1" ht="15">
      <c r="A158" s="16"/>
    </row>
    <row r="159" s="14" customFormat="1" ht="15">
      <c r="A159" s="16"/>
    </row>
    <row r="160" s="14" customFormat="1" ht="15">
      <c r="A160" s="16"/>
    </row>
    <row r="161" s="14" customFormat="1" ht="15">
      <c r="A161" s="16"/>
    </row>
    <row r="162" s="14" customFormat="1" ht="15">
      <c r="A162" s="16"/>
    </row>
    <row r="163" s="14" customFormat="1" ht="15">
      <c r="A163" s="16"/>
    </row>
    <row r="164" s="14" customFormat="1" ht="15">
      <c r="A164" s="16"/>
    </row>
    <row r="165" s="14" customFormat="1" ht="15">
      <c r="A165" s="16"/>
    </row>
    <row r="166" s="14" customFormat="1" ht="15">
      <c r="A166" s="16"/>
    </row>
    <row r="167" s="14" customFormat="1" ht="15">
      <c r="A167" s="16"/>
    </row>
    <row r="168" s="14" customFormat="1" ht="15">
      <c r="A168" s="16"/>
    </row>
    <row r="169" s="14" customFormat="1" ht="15">
      <c r="A169" s="16"/>
    </row>
    <row r="170" s="14" customFormat="1" ht="15">
      <c r="A170" s="16"/>
    </row>
    <row r="171" s="14" customFormat="1" ht="15">
      <c r="A171" s="16"/>
    </row>
    <row r="172" s="14" customFormat="1" ht="15">
      <c r="A172" s="16"/>
    </row>
    <row r="173" s="14" customFormat="1" ht="15">
      <c r="A173" s="16"/>
    </row>
    <row r="174" s="14" customFormat="1" ht="15">
      <c r="A174" s="16"/>
    </row>
    <row r="175" s="14" customFormat="1" ht="15">
      <c r="A175" s="16"/>
    </row>
    <row r="176" s="14" customFormat="1" ht="15">
      <c r="A176" s="16"/>
    </row>
    <row r="177" s="14" customFormat="1" ht="15">
      <c r="A177" s="16"/>
    </row>
    <row r="178" s="14" customFormat="1" ht="15">
      <c r="A178" s="16"/>
    </row>
    <row r="179" s="14" customFormat="1" ht="15">
      <c r="A179" s="16"/>
    </row>
    <row r="180" s="14" customFormat="1" ht="15">
      <c r="A180" s="16"/>
    </row>
    <row r="181" s="14" customFormat="1" ht="15">
      <c r="A181" s="16"/>
    </row>
    <row r="182" s="14" customFormat="1" ht="15">
      <c r="A182" s="16"/>
    </row>
    <row r="183" s="14" customFormat="1" ht="15">
      <c r="A183" s="16"/>
    </row>
    <row r="184" s="14" customFormat="1" ht="15">
      <c r="A184" s="16"/>
    </row>
    <row r="185" s="14" customFormat="1" ht="15">
      <c r="A185" s="16"/>
    </row>
    <row r="186" s="14" customFormat="1" ht="15">
      <c r="A186" s="16"/>
    </row>
    <row r="187" s="14" customFormat="1" ht="15">
      <c r="A187" s="16"/>
    </row>
    <row r="188" s="14" customFormat="1" ht="15">
      <c r="A188" s="16"/>
    </row>
    <row r="189" s="14" customFormat="1" ht="15">
      <c r="A189" s="16"/>
    </row>
    <row r="190" s="14" customFormat="1" ht="15">
      <c r="A190" s="16"/>
    </row>
    <row r="191" s="14" customFormat="1" ht="15">
      <c r="A191" s="16"/>
    </row>
    <row r="192" s="14" customFormat="1" ht="15">
      <c r="A192" s="16"/>
    </row>
    <row r="193" s="14" customFormat="1" ht="15">
      <c r="A193" s="16"/>
    </row>
    <row r="194" s="14" customFormat="1" ht="15">
      <c r="A194" s="16"/>
    </row>
    <row r="195" s="14" customFormat="1" ht="15">
      <c r="A195" s="16"/>
    </row>
    <row r="196" s="14" customFormat="1" ht="15">
      <c r="A196" s="16"/>
    </row>
    <row r="197" s="14" customFormat="1" ht="15">
      <c r="A197" s="16"/>
    </row>
    <row r="198" s="14" customFormat="1" ht="15">
      <c r="A198" s="16"/>
    </row>
    <row r="199" s="14" customFormat="1" ht="15">
      <c r="A199" s="16"/>
    </row>
    <row r="200" s="14" customFormat="1" ht="15">
      <c r="A200" s="16"/>
    </row>
    <row r="201" s="14" customFormat="1" ht="15">
      <c r="A201" s="16"/>
    </row>
    <row r="202" s="14" customFormat="1" ht="15">
      <c r="A202" s="16"/>
    </row>
    <row r="203" s="14" customFormat="1" ht="15">
      <c r="A203" s="16"/>
    </row>
    <row r="204" s="14" customFormat="1" ht="15">
      <c r="A204" s="16"/>
    </row>
    <row r="205" s="14" customFormat="1" ht="15">
      <c r="A205" s="16"/>
    </row>
    <row r="206" s="14" customFormat="1" ht="15">
      <c r="A206" s="16"/>
    </row>
    <row r="207" s="14" customFormat="1" ht="15">
      <c r="A207" s="16"/>
    </row>
    <row r="208" s="14" customFormat="1" ht="15">
      <c r="A208" s="16"/>
    </row>
    <row r="209" s="14" customFormat="1" ht="15">
      <c r="A209" s="16"/>
    </row>
    <row r="210" s="14" customFormat="1" ht="15">
      <c r="A210" s="16"/>
    </row>
    <row r="211" s="14" customFormat="1" ht="15">
      <c r="A211" s="16"/>
    </row>
    <row r="212" s="14" customFormat="1" ht="15">
      <c r="A212" s="16"/>
    </row>
    <row r="213" s="14" customFormat="1" ht="15">
      <c r="A213" s="16"/>
    </row>
    <row r="214" s="14" customFormat="1" ht="15">
      <c r="A214" s="16"/>
    </row>
    <row r="215" s="14" customFormat="1" ht="15">
      <c r="A215" s="16"/>
    </row>
    <row r="216" s="14" customFormat="1" ht="15">
      <c r="A216" s="16"/>
    </row>
    <row r="217" s="14" customFormat="1" ht="15">
      <c r="A217" s="16"/>
    </row>
    <row r="218" s="14" customFormat="1" ht="15">
      <c r="A218" s="16"/>
    </row>
    <row r="219" s="14" customFormat="1" ht="15">
      <c r="A219" s="16"/>
    </row>
    <row r="220" s="14" customFormat="1" ht="15">
      <c r="A220" s="16"/>
    </row>
    <row r="221" s="14" customFormat="1" ht="15">
      <c r="A221" s="16"/>
    </row>
    <row r="222" s="14" customFormat="1" ht="15">
      <c r="A222" s="16"/>
    </row>
    <row r="223" s="14" customFormat="1" ht="15">
      <c r="A223" s="16"/>
    </row>
    <row r="224" s="14" customFormat="1" ht="15">
      <c r="A224" s="16"/>
    </row>
    <row r="225" s="14" customFormat="1" ht="15">
      <c r="A225" s="16"/>
    </row>
    <row r="226" s="14" customFormat="1" ht="15">
      <c r="A226" s="16"/>
    </row>
    <row r="227" s="14" customFormat="1" ht="15">
      <c r="A227" s="16"/>
    </row>
    <row r="228" s="14" customFormat="1" ht="15">
      <c r="A228" s="16"/>
    </row>
    <row r="229" s="14" customFormat="1" ht="15">
      <c r="A229" s="16"/>
    </row>
    <row r="230" s="14" customFormat="1" ht="15">
      <c r="A230" s="16"/>
    </row>
    <row r="231" s="14" customFormat="1" ht="15">
      <c r="A231" s="16"/>
    </row>
    <row r="232" s="14" customFormat="1" ht="15">
      <c r="A232" s="16"/>
    </row>
    <row r="233" s="14" customFormat="1" ht="15">
      <c r="A233" s="16"/>
    </row>
    <row r="234" s="14" customFormat="1" ht="15">
      <c r="A234" s="16"/>
    </row>
    <row r="235" s="14" customFormat="1" ht="15">
      <c r="A235" s="16"/>
    </row>
    <row r="236" s="14" customFormat="1" ht="15">
      <c r="A236" s="16"/>
    </row>
    <row r="237" s="14" customFormat="1" ht="15">
      <c r="A237" s="16"/>
    </row>
    <row r="238" s="14" customFormat="1" ht="15">
      <c r="A238" s="16"/>
    </row>
    <row r="239" s="14" customFormat="1" ht="15">
      <c r="A239" s="16"/>
    </row>
    <row r="240" s="14" customFormat="1" ht="15">
      <c r="A240" s="16"/>
    </row>
    <row r="241" s="14" customFormat="1" ht="15">
      <c r="A241" s="16"/>
    </row>
    <row r="242" s="14" customFormat="1" ht="15">
      <c r="A242" s="16"/>
    </row>
    <row r="243" s="14" customFormat="1" ht="15">
      <c r="A243" s="16"/>
    </row>
    <row r="244" s="14" customFormat="1" ht="15">
      <c r="A244" s="16"/>
    </row>
    <row r="245" s="14" customFormat="1" ht="15">
      <c r="A245" s="16"/>
    </row>
    <row r="246" s="14" customFormat="1" ht="15">
      <c r="A246" s="16"/>
    </row>
    <row r="247" s="14" customFormat="1" ht="15">
      <c r="A247" s="16"/>
    </row>
    <row r="248" s="14" customFormat="1" ht="15">
      <c r="A248" s="16"/>
    </row>
    <row r="249" s="14" customFormat="1" ht="15">
      <c r="A249" s="16"/>
    </row>
    <row r="250" s="14" customFormat="1" ht="15">
      <c r="A250" s="16"/>
    </row>
    <row r="251" s="14" customFormat="1" ht="15">
      <c r="A251" s="16"/>
    </row>
    <row r="252" s="14" customFormat="1" ht="15">
      <c r="A252" s="16"/>
    </row>
    <row r="253" s="14" customFormat="1" ht="15">
      <c r="A253" s="16"/>
    </row>
    <row r="254" s="14" customFormat="1" ht="15">
      <c r="A254" s="16"/>
    </row>
    <row r="255" s="14" customFormat="1" ht="15">
      <c r="A255" s="16"/>
    </row>
    <row r="256" s="14" customFormat="1" ht="15">
      <c r="A256" s="16"/>
    </row>
    <row r="257" s="14" customFormat="1" ht="15">
      <c r="A257" s="16"/>
    </row>
    <row r="258" s="14" customFormat="1" ht="15">
      <c r="A258" s="16"/>
    </row>
    <row r="259" s="14" customFormat="1" ht="15">
      <c r="A259" s="16"/>
    </row>
    <row r="260" s="14" customFormat="1" ht="15">
      <c r="A260" s="16"/>
    </row>
    <row r="261" s="14" customFormat="1" ht="15">
      <c r="A261" s="16"/>
    </row>
    <row r="262" s="14" customFormat="1" ht="15">
      <c r="A262" s="16"/>
    </row>
    <row r="263" s="14" customFormat="1" ht="15">
      <c r="A263" s="16"/>
    </row>
    <row r="264" s="14" customFormat="1" ht="15">
      <c r="A264" s="16"/>
    </row>
    <row r="265" s="14" customFormat="1" ht="15">
      <c r="A265" s="16"/>
    </row>
    <row r="266" s="14" customFormat="1" ht="15">
      <c r="A266" s="16"/>
    </row>
    <row r="267" s="14" customFormat="1" ht="15">
      <c r="A267" s="16"/>
    </row>
    <row r="268" s="14" customFormat="1" ht="15">
      <c r="A268" s="16"/>
    </row>
    <row r="269" s="14" customFormat="1" ht="15">
      <c r="A269" s="16"/>
    </row>
    <row r="270" s="14" customFormat="1" ht="15">
      <c r="A270" s="16"/>
    </row>
    <row r="271" s="14" customFormat="1" ht="15">
      <c r="A271" s="16"/>
    </row>
    <row r="272" s="14" customFormat="1" ht="15">
      <c r="A272" s="16"/>
    </row>
    <row r="273" s="14" customFormat="1" ht="15">
      <c r="A273" s="16"/>
    </row>
    <row r="274" s="14" customFormat="1" ht="15">
      <c r="A274" s="16"/>
    </row>
    <row r="275" s="14" customFormat="1" ht="15">
      <c r="A275" s="16"/>
    </row>
    <row r="276" s="14" customFormat="1" ht="15">
      <c r="A276" s="16"/>
    </row>
    <row r="277" s="14" customFormat="1" ht="15">
      <c r="A277" s="16"/>
    </row>
    <row r="278" s="14" customFormat="1" ht="15">
      <c r="A278" s="16"/>
    </row>
    <row r="279" s="14" customFormat="1" ht="15">
      <c r="A279" s="16"/>
    </row>
    <row r="280" s="14" customFormat="1" ht="15">
      <c r="A280" s="16"/>
    </row>
    <row r="281" s="14" customFormat="1" ht="15">
      <c r="A281" s="16"/>
    </row>
    <row r="282" s="14" customFormat="1" ht="15">
      <c r="A282" s="16"/>
    </row>
    <row r="283" s="14" customFormat="1" ht="15">
      <c r="A283" s="16"/>
    </row>
    <row r="284" s="14" customFormat="1" ht="15">
      <c r="A284" s="16"/>
    </row>
    <row r="285" s="14" customFormat="1" ht="15">
      <c r="A285" s="16"/>
    </row>
    <row r="286" s="14" customFormat="1" ht="15">
      <c r="A286" s="16"/>
    </row>
    <row r="287" s="14" customFormat="1" ht="15">
      <c r="A287" s="16"/>
    </row>
    <row r="288" s="14" customFormat="1" ht="15">
      <c r="A288" s="16"/>
    </row>
    <row r="289" s="14" customFormat="1" ht="15">
      <c r="A289" s="16"/>
    </row>
    <row r="290" s="14" customFormat="1" ht="15">
      <c r="A290" s="16"/>
    </row>
  </sheetData>
  <sheetProtection/>
  <mergeCells count="10">
    <mergeCell ref="A1:O4"/>
    <mergeCell ref="N5:N7"/>
    <mergeCell ref="G5:M5"/>
    <mergeCell ref="H6:I6"/>
    <mergeCell ref="J6:K6"/>
    <mergeCell ref="L6:M6"/>
    <mergeCell ref="O5:O7"/>
    <mergeCell ref="A5:A7"/>
    <mergeCell ref="B5:B7"/>
    <mergeCell ref="G6:G7"/>
  </mergeCells>
  <conditionalFormatting sqref="O8:O21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1968503937007874" right="0.1968503937007874" top="0.7874015748031497" bottom="0.7874015748031497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N7" sqref="N7"/>
    </sheetView>
  </sheetViews>
  <sheetFormatPr defaultColWidth="9.140625" defaultRowHeight="15"/>
  <cols>
    <col min="1" max="1" width="17.140625" style="0" customWidth="1"/>
    <col min="2" max="9" width="7.421875" style="0" customWidth="1"/>
    <col min="10" max="10" width="8.00390625" style="0" customWidth="1"/>
    <col min="11" max="11" width="8.140625" style="0" customWidth="1"/>
  </cols>
  <sheetData>
    <row r="1" spans="1:11" ht="15" customHeight="1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30" customHeight="1">
      <c r="A5" s="34" t="s">
        <v>0</v>
      </c>
      <c r="B5" s="27" t="s">
        <v>1</v>
      </c>
      <c r="C5" s="24" t="s">
        <v>10</v>
      </c>
      <c r="D5" s="25"/>
      <c r="E5" s="25"/>
      <c r="F5" s="25"/>
      <c r="G5" s="25"/>
      <c r="H5" s="25"/>
      <c r="I5" s="26"/>
      <c r="J5" s="21" t="s">
        <v>5</v>
      </c>
      <c r="K5" s="21" t="s">
        <v>6</v>
      </c>
    </row>
    <row r="6" spans="1:11" ht="45" customHeight="1">
      <c r="A6" s="34"/>
      <c r="B6" s="27"/>
      <c r="C6" s="33" t="s">
        <v>2</v>
      </c>
      <c r="D6" s="36" t="s">
        <v>7</v>
      </c>
      <c r="E6" s="37"/>
      <c r="F6" s="36" t="s">
        <v>8</v>
      </c>
      <c r="G6" s="37"/>
      <c r="H6" s="36" t="s">
        <v>9</v>
      </c>
      <c r="I6" s="37"/>
      <c r="J6" s="31"/>
      <c r="K6" s="31"/>
    </row>
    <row r="7" spans="1:11" ht="15">
      <c r="A7" s="34"/>
      <c r="B7" s="27"/>
      <c r="C7" s="34"/>
      <c r="D7" s="38"/>
      <c r="E7" s="39"/>
      <c r="F7" s="40"/>
      <c r="G7" s="41"/>
      <c r="H7" s="40"/>
      <c r="I7" s="41"/>
      <c r="J7" s="32"/>
      <c r="K7" s="32"/>
    </row>
    <row r="8" spans="1:11" ht="30" customHeight="1">
      <c r="A8" s="15" t="s">
        <v>16</v>
      </c>
      <c r="B8" s="4"/>
      <c r="C8" s="7"/>
      <c r="D8" s="42"/>
      <c r="E8" s="43"/>
      <c r="F8" s="43"/>
      <c r="G8" s="43"/>
      <c r="H8" s="43"/>
      <c r="I8" s="44"/>
      <c r="J8" s="7"/>
      <c r="K8" s="5"/>
    </row>
    <row r="9" spans="1:11" ht="30" customHeight="1">
      <c r="A9" s="15" t="s">
        <v>17</v>
      </c>
      <c r="B9" s="4"/>
      <c r="C9" s="7"/>
      <c r="D9" s="42"/>
      <c r="E9" s="43"/>
      <c r="F9" s="43"/>
      <c r="G9" s="43"/>
      <c r="H9" s="43"/>
      <c r="I9" s="44"/>
      <c r="J9" s="7"/>
      <c r="K9" s="5"/>
    </row>
    <row r="10" spans="1:11" ht="30" customHeight="1">
      <c r="A10" s="15" t="s">
        <v>18</v>
      </c>
      <c r="B10" s="4"/>
      <c r="C10" s="7"/>
      <c r="D10" s="42"/>
      <c r="E10" s="43"/>
      <c r="F10" s="43"/>
      <c r="G10" s="43"/>
      <c r="H10" s="43"/>
      <c r="I10" s="44"/>
      <c r="J10" s="7"/>
      <c r="K10" s="5"/>
    </row>
    <row r="11" spans="1:11" ht="30" customHeight="1">
      <c r="A11" s="15" t="s">
        <v>19</v>
      </c>
      <c r="B11" s="4"/>
      <c r="C11" s="7"/>
      <c r="D11" s="42"/>
      <c r="E11" s="43"/>
      <c r="F11" s="43"/>
      <c r="G11" s="43"/>
      <c r="H11" s="43"/>
      <c r="I11" s="44"/>
      <c r="J11" s="7"/>
      <c r="K11" s="5"/>
    </row>
    <row r="12" spans="1:11" ht="29.25" customHeight="1">
      <c r="A12" s="15" t="s">
        <v>20</v>
      </c>
      <c r="B12" s="4"/>
      <c r="C12" s="7"/>
      <c r="D12" s="42"/>
      <c r="E12" s="43"/>
      <c r="F12" s="43"/>
      <c r="G12" s="43"/>
      <c r="H12" s="43"/>
      <c r="I12" s="44"/>
      <c r="J12" s="7"/>
      <c r="K12" s="5"/>
    </row>
    <row r="13" spans="1:11" ht="30" customHeight="1">
      <c r="A13" s="15" t="s">
        <v>21</v>
      </c>
      <c r="B13" s="4"/>
      <c r="C13" s="7"/>
      <c r="D13" s="42"/>
      <c r="E13" s="43"/>
      <c r="F13" s="43"/>
      <c r="G13" s="43"/>
      <c r="H13" s="43"/>
      <c r="I13" s="44"/>
      <c r="J13" s="7"/>
      <c r="K13" s="5"/>
    </row>
    <row r="14" spans="1:11" ht="29.25" customHeight="1">
      <c r="A14" s="15" t="s">
        <v>22</v>
      </c>
      <c r="B14" s="4"/>
      <c r="C14" s="7"/>
      <c r="D14" s="42"/>
      <c r="E14" s="43"/>
      <c r="F14" s="43"/>
      <c r="G14" s="43"/>
      <c r="H14" s="43"/>
      <c r="I14" s="44"/>
      <c r="J14" s="7"/>
      <c r="K14" s="5"/>
    </row>
    <row r="15" spans="1:11" ht="30.75" customHeight="1">
      <c r="A15" s="15" t="s">
        <v>23</v>
      </c>
      <c r="B15" s="4"/>
      <c r="C15" s="7"/>
      <c r="D15" s="42"/>
      <c r="E15" s="43"/>
      <c r="F15" s="43"/>
      <c r="G15" s="43"/>
      <c r="H15" s="43"/>
      <c r="I15" s="44"/>
      <c r="J15" s="7"/>
      <c r="K15" s="5"/>
    </row>
    <row r="16" spans="1:11" ht="30.75" customHeight="1">
      <c r="A16" s="15" t="s">
        <v>24</v>
      </c>
      <c r="B16" s="4"/>
      <c r="C16" s="7"/>
      <c r="D16" s="42"/>
      <c r="E16" s="43"/>
      <c r="F16" s="43"/>
      <c r="G16" s="43"/>
      <c r="H16" s="43"/>
      <c r="I16" s="44"/>
      <c r="J16" s="7"/>
      <c r="K16" s="5"/>
    </row>
    <row r="17" spans="1:11" ht="29.25" customHeight="1">
      <c r="A17" s="15" t="s">
        <v>25</v>
      </c>
      <c r="B17" s="4"/>
      <c r="C17" s="7"/>
      <c r="D17" s="42"/>
      <c r="E17" s="43"/>
      <c r="F17" s="43"/>
      <c r="G17" s="43"/>
      <c r="H17" s="43"/>
      <c r="I17" s="44"/>
      <c r="J17" s="7"/>
      <c r="K17" s="5"/>
    </row>
    <row r="18" spans="1:11" ht="30" customHeight="1">
      <c r="A18" s="15" t="s">
        <v>26</v>
      </c>
      <c r="B18" s="4"/>
      <c r="C18" s="7"/>
      <c r="D18" s="42"/>
      <c r="E18" s="43"/>
      <c r="F18" s="43"/>
      <c r="G18" s="43"/>
      <c r="H18" s="43"/>
      <c r="I18" s="44"/>
      <c r="J18" s="7"/>
      <c r="K18" s="5"/>
    </row>
    <row r="19" spans="1:11" ht="29.25" customHeight="1">
      <c r="A19" s="15" t="s">
        <v>27</v>
      </c>
      <c r="B19" s="4"/>
      <c r="C19" s="7"/>
      <c r="D19" s="42"/>
      <c r="E19" s="43"/>
      <c r="F19" s="43"/>
      <c r="G19" s="43"/>
      <c r="H19" s="43"/>
      <c r="I19" s="44"/>
      <c r="J19" s="7"/>
      <c r="K19" s="5"/>
    </row>
    <row r="20" spans="1:11" ht="29.25" customHeight="1">
      <c r="A20" s="15" t="s">
        <v>28</v>
      </c>
      <c r="B20" s="4"/>
      <c r="C20" s="7"/>
      <c r="D20" s="42"/>
      <c r="E20" s="43"/>
      <c r="F20" s="43"/>
      <c r="G20" s="43"/>
      <c r="H20" s="43"/>
      <c r="I20" s="44"/>
      <c r="J20" s="7"/>
      <c r="K20" s="5"/>
    </row>
    <row r="21" spans="1:11" ht="30" customHeight="1">
      <c r="A21" s="1"/>
      <c r="B21" s="4"/>
      <c r="C21" s="7"/>
      <c r="D21" s="42"/>
      <c r="E21" s="43"/>
      <c r="F21" s="43"/>
      <c r="G21" s="43"/>
      <c r="H21" s="43"/>
      <c r="I21" s="44"/>
      <c r="J21" s="7"/>
      <c r="K21" s="5"/>
    </row>
    <row r="22" spans="1:11" ht="30" customHeight="1">
      <c r="A22" s="1"/>
      <c r="B22" s="4"/>
      <c r="C22" s="7"/>
      <c r="D22" s="42"/>
      <c r="E22" s="43"/>
      <c r="F22" s="43"/>
      <c r="G22" s="43"/>
      <c r="H22" s="43"/>
      <c r="I22" s="44"/>
      <c r="J22" s="7"/>
      <c r="K22" s="5"/>
    </row>
    <row r="23" spans="1:11" ht="30" customHeight="1">
      <c r="A23" s="1"/>
      <c r="B23" s="4"/>
      <c r="C23" s="7"/>
      <c r="D23" s="42"/>
      <c r="E23" s="43"/>
      <c r="F23" s="43"/>
      <c r="G23" s="43"/>
      <c r="H23" s="43"/>
      <c r="I23" s="44"/>
      <c r="J23" s="7"/>
      <c r="K23" s="5"/>
    </row>
    <row r="24" spans="1:11" ht="30" customHeight="1">
      <c r="A24" s="1"/>
      <c r="B24" s="4"/>
      <c r="C24" s="7"/>
      <c r="D24" s="42"/>
      <c r="E24" s="43"/>
      <c r="F24" s="43"/>
      <c r="G24" s="43"/>
      <c r="H24" s="43"/>
      <c r="I24" s="44"/>
      <c r="J24" s="7"/>
      <c r="K24" s="5"/>
    </row>
    <row r="25" spans="1:11" ht="30" customHeight="1">
      <c r="A25" s="1"/>
      <c r="B25" s="4"/>
      <c r="C25" s="7"/>
      <c r="D25" s="42"/>
      <c r="E25" s="43"/>
      <c r="F25" s="43"/>
      <c r="G25" s="43"/>
      <c r="H25" s="43"/>
      <c r="I25" s="44"/>
      <c r="J25" s="7"/>
      <c r="K25" s="5"/>
    </row>
    <row r="26" spans="1:11" ht="29.25" customHeight="1">
      <c r="A26" s="1"/>
      <c r="B26" s="4"/>
      <c r="C26" s="7"/>
      <c r="D26" s="42"/>
      <c r="E26" s="43"/>
      <c r="F26" s="43"/>
      <c r="G26" s="43"/>
      <c r="H26" s="43"/>
      <c r="I26" s="44"/>
      <c r="J26" s="7"/>
      <c r="K26" s="5"/>
    </row>
    <row r="27" spans="1:11" ht="30" customHeight="1">
      <c r="A27" s="1"/>
      <c r="B27" s="4"/>
      <c r="C27" s="7"/>
      <c r="D27" s="42"/>
      <c r="E27" s="43"/>
      <c r="F27" s="43"/>
      <c r="G27" s="43"/>
      <c r="H27" s="43"/>
      <c r="I27" s="44"/>
      <c r="J27" s="7"/>
      <c r="K27" s="5"/>
    </row>
  </sheetData>
  <sheetProtection/>
  <mergeCells count="30">
    <mergeCell ref="D22:I22"/>
    <mergeCell ref="D16:I16"/>
    <mergeCell ref="D10:I10"/>
    <mergeCell ref="D14:I14"/>
    <mergeCell ref="D15:I15"/>
    <mergeCell ref="D26:I26"/>
    <mergeCell ref="D27:I27"/>
    <mergeCell ref="D21:I21"/>
    <mergeCell ref="D23:I23"/>
    <mergeCell ref="D24:I24"/>
    <mergeCell ref="D25:I25"/>
    <mergeCell ref="D17:I17"/>
    <mergeCell ref="D18:I18"/>
    <mergeCell ref="D19:I19"/>
    <mergeCell ref="D20:I20"/>
    <mergeCell ref="H6:I7"/>
    <mergeCell ref="D8:I8"/>
    <mergeCell ref="D9:I9"/>
    <mergeCell ref="D11:I11"/>
    <mergeCell ref="D12:I12"/>
    <mergeCell ref="D13:I13"/>
    <mergeCell ref="A1:K4"/>
    <mergeCell ref="A5:A7"/>
    <mergeCell ref="B5:B7"/>
    <mergeCell ref="C5:I5"/>
    <mergeCell ref="J5:J7"/>
    <mergeCell ref="K5:K7"/>
    <mergeCell ref="C6:C7"/>
    <mergeCell ref="D6:E7"/>
    <mergeCell ref="F6:G7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0"/>
  <sheetViews>
    <sheetView zoomScale="110" zoomScaleNormal="110" zoomScalePageLayoutView="0" workbookViewId="0" topLeftCell="A1">
      <selection activeCell="O116" sqref="O116"/>
    </sheetView>
  </sheetViews>
  <sheetFormatPr defaultColWidth="9.140625" defaultRowHeight="15"/>
  <cols>
    <col min="1" max="1" width="17.140625" style="17" customWidth="1"/>
    <col min="2" max="2" width="10.8515625" style="0" customWidth="1"/>
    <col min="3" max="4" width="7.421875" style="0" hidden="1" customWidth="1"/>
    <col min="5" max="5" width="7.7109375" style="0" hidden="1" customWidth="1"/>
    <col min="6" max="6" width="7.421875" style="0" hidden="1" customWidth="1"/>
    <col min="7" max="7" width="9.7109375" style="0" customWidth="1"/>
    <col min="8" max="13" width="7.421875" style="0" customWidth="1"/>
    <col min="14" max="14" width="8.00390625" style="0" customWidth="1"/>
    <col min="15" max="15" width="8.140625" style="0" customWidth="1"/>
    <col min="16" max="16" width="9.140625" style="14" customWidth="1"/>
    <col min="17" max="17" width="10.8515625" style="14" bestFit="1" customWidth="1"/>
    <col min="18" max="25" width="9.140625" style="14" customWidth="1"/>
  </cols>
  <sheetData>
    <row r="1" spans="1:15" ht="15">
      <c r="A1" s="45" t="s">
        <v>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5" ht="1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</row>
    <row r="3" spans="1:15" ht="15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5" ht="15">
      <c r="A4" s="51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52"/>
    </row>
    <row r="5" spans="1:15" ht="30" customHeight="1">
      <c r="A5" s="30" t="s">
        <v>0</v>
      </c>
      <c r="B5" s="21" t="s">
        <v>29</v>
      </c>
      <c r="C5" s="6"/>
      <c r="D5" s="6"/>
      <c r="E5" s="6"/>
      <c r="F5" s="6"/>
      <c r="G5" s="24" t="s">
        <v>10</v>
      </c>
      <c r="H5" s="25"/>
      <c r="I5" s="25"/>
      <c r="J5" s="25"/>
      <c r="K5" s="25"/>
      <c r="L5" s="25"/>
      <c r="M5" s="26"/>
      <c r="N5" s="21" t="s">
        <v>5</v>
      </c>
      <c r="O5" s="28" t="s">
        <v>6</v>
      </c>
    </row>
    <row r="6" spans="1:15" ht="45" customHeight="1">
      <c r="A6" s="30"/>
      <c r="B6" s="31"/>
      <c r="C6" s="2"/>
      <c r="D6" s="2"/>
      <c r="E6" s="2"/>
      <c r="F6" s="2"/>
      <c r="G6" s="33" t="s">
        <v>2</v>
      </c>
      <c r="H6" s="27" t="s">
        <v>7</v>
      </c>
      <c r="I6" s="27"/>
      <c r="J6" s="28" t="s">
        <v>8</v>
      </c>
      <c r="K6" s="28"/>
      <c r="L6" s="28" t="s">
        <v>9</v>
      </c>
      <c r="M6" s="28"/>
      <c r="N6" s="22"/>
      <c r="O6" s="29"/>
    </row>
    <row r="7" spans="1:15" ht="15">
      <c r="A7" s="30"/>
      <c r="B7" s="32"/>
      <c r="C7" s="2" t="s">
        <v>12</v>
      </c>
      <c r="D7" s="2" t="s">
        <v>13</v>
      </c>
      <c r="E7" s="2" t="s">
        <v>14</v>
      </c>
      <c r="F7" s="11" t="s">
        <v>15</v>
      </c>
      <c r="G7" s="34"/>
      <c r="H7" s="13" t="s">
        <v>3</v>
      </c>
      <c r="I7" s="13" t="s">
        <v>4</v>
      </c>
      <c r="J7" s="13" t="s">
        <v>3</v>
      </c>
      <c r="K7" s="13" t="s">
        <v>4</v>
      </c>
      <c r="L7" s="13" t="s">
        <v>3</v>
      </c>
      <c r="M7" s="13" t="s">
        <v>4</v>
      </c>
      <c r="N7" s="23"/>
      <c r="O7" s="29"/>
    </row>
    <row r="8" spans="1:15" ht="60" customHeight="1">
      <c r="A8" s="15" t="s">
        <v>16</v>
      </c>
      <c r="B8" s="9">
        <f>'Celkové pořadí'!B8</f>
        <v>0.013680555555555555</v>
      </c>
      <c r="C8" s="10">
        <f>HOUR(B8)</f>
        <v>0</v>
      </c>
      <c r="D8" s="10">
        <f>MINUTE(B8)</f>
        <v>19</v>
      </c>
      <c r="E8" s="10">
        <f>SECOND(B8)</f>
        <v>42</v>
      </c>
      <c r="F8" s="10">
        <f>IF(D8=15,0,IF(D8=16,3,IF(D8=17,6,IF(D8=18,9,IF(D8=19,12,IF(D8=20,IF(E8&gt;0,"DD",IF(D8=20,15,))))))))</f>
        <v>12</v>
      </c>
      <c r="G8" s="12">
        <f>IF(F8="DD","diskvalif.",IF(D8&lt;15,0,IF(E8&gt;=40,F8+3,IF(E8&gt;=20,F8+2,IF(E8&gt;=0,F8+1,"chyba")))))</f>
        <v>15</v>
      </c>
      <c r="H8" s="7">
        <f>'Celkové pořadí'!H8</f>
        <v>98</v>
      </c>
      <c r="I8" s="8"/>
      <c r="J8" s="7">
        <v>92</v>
      </c>
      <c r="K8" s="8"/>
      <c r="L8" s="7">
        <v>137</v>
      </c>
      <c r="M8" s="8"/>
      <c r="N8" s="7">
        <f>SUM(H8,J8,L8)-G8</f>
        <v>312</v>
      </c>
      <c r="O8" s="10">
        <v>2</v>
      </c>
    </row>
    <row r="9" s="14" customFormat="1" ht="15">
      <c r="A9" s="16"/>
    </row>
    <row r="10" spans="1:15" s="14" customFormat="1" ht="15" customHeight="1">
      <c r="A10" s="45" t="s">
        <v>30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7"/>
    </row>
    <row r="11" spans="1:15" s="14" customFormat="1" ht="15" customHeight="1">
      <c r="A11" s="48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0"/>
    </row>
    <row r="12" spans="1:15" s="14" customFormat="1" ht="15" customHeight="1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0"/>
    </row>
    <row r="13" spans="1:15" s="14" customFormat="1" ht="15" customHeight="1">
      <c r="A13" s="51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52"/>
    </row>
    <row r="14" spans="1:15" s="14" customFormat="1" ht="15">
      <c r="A14" s="30" t="s">
        <v>0</v>
      </c>
      <c r="B14" s="21" t="s">
        <v>29</v>
      </c>
      <c r="C14" s="6"/>
      <c r="D14" s="6"/>
      <c r="E14" s="6"/>
      <c r="F14" s="6"/>
      <c r="G14" s="24" t="s">
        <v>10</v>
      </c>
      <c r="H14" s="25"/>
      <c r="I14" s="25"/>
      <c r="J14" s="25"/>
      <c r="K14" s="25"/>
      <c r="L14" s="25"/>
      <c r="M14" s="26"/>
      <c r="N14" s="21" t="s">
        <v>5</v>
      </c>
      <c r="O14" s="28" t="s">
        <v>6</v>
      </c>
    </row>
    <row r="15" spans="1:15" s="14" customFormat="1" ht="54" customHeight="1">
      <c r="A15" s="30"/>
      <c r="B15" s="31"/>
      <c r="C15" s="2"/>
      <c r="D15" s="2"/>
      <c r="E15" s="2"/>
      <c r="F15" s="2"/>
      <c r="G15" s="33" t="s">
        <v>2</v>
      </c>
      <c r="H15" s="27" t="s">
        <v>7</v>
      </c>
      <c r="I15" s="27"/>
      <c r="J15" s="28" t="s">
        <v>8</v>
      </c>
      <c r="K15" s="28"/>
      <c r="L15" s="28" t="s">
        <v>9</v>
      </c>
      <c r="M15" s="28"/>
      <c r="N15" s="22"/>
      <c r="O15" s="29"/>
    </row>
    <row r="16" spans="1:15" s="14" customFormat="1" ht="15">
      <c r="A16" s="30"/>
      <c r="B16" s="32"/>
      <c r="C16" s="2" t="s">
        <v>12</v>
      </c>
      <c r="D16" s="2" t="s">
        <v>13</v>
      </c>
      <c r="E16" s="2" t="s">
        <v>14</v>
      </c>
      <c r="F16" s="11" t="s">
        <v>15</v>
      </c>
      <c r="G16" s="34"/>
      <c r="H16" s="13" t="s">
        <v>3</v>
      </c>
      <c r="I16" s="13" t="s">
        <v>4</v>
      </c>
      <c r="J16" s="13" t="s">
        <v>3</v>
      </c>
      <c r="K16" s="13" t="s">
        <v>4</v>
      </c>
      <c r="L16" s="13" t="s">
        <v>3</v>
      </c>
      <c r="M16" s="13" t="s">
        <v>4</v>
      </c>
      <c r="N16" s="23"/>
      <c r="O16" s="29"/>
    </row>
    <row r="17" spans="1:15" s="14" customFormat="1" ht="60" customHeight="1">
      <c r="A17" s="15" t="s">
        <v>17</v>
      </c>
      <c r="B17" s="9">
        <v>0.01324074074074074</v>
      </c>
      <c r="C17" s="10">
        <f>HOUR(B17)</f>
        <v>0</v>
      </c>
      <c r="D17" s="10">
        <f>MINUTE(B17)</f>
        <v>19</v>
      </c>
      <c r="E17" s="10">
        <f>SECOND(B17)</f>
        <v>4</v>
      </c>
      <c r="F17" s="10">
        <f>IF(D17=15,0,IF(D17=16,3,IF(D17=17,6,IF(D17=18,9,IF(D17=19,12,IF(D17=20,IF(E17&gt;0,"DD",IF(D17=20,15,))))))))</f>
        <v>12</v>
      </c>
      <c r="G17" s="12">
        <f>IF(F17="DD","diskvalif.",IF(D17&lt;15,0,IF(E17&gt;=40,F17+3,IF(E17&gt;=20,F17+2,IF(E17&gt;=0,F17+1,"chyba")))))</f>
        <v>13</v>
      </c>
      <c r="H17" s="7">
        <v>113</v>
      </c>
      <c r="I17" s="8"/>
      <c r="J17" s="7">
        <v>92</v>
      </c>
      <c r="K17" s="8"/>
      <c r="L17" s="7">
        <v>131</v>
      </c>
      <c r="M17" s="8"/>
      <c r="N17" s="7">
        <f>SUM(H17,J17,L17)-G17</f>
        <v>323</v>
      </c>
      <c r="O17" s="10">
        <v>4</v>
      </c>
    </row>
    <row r="18" s="14" customFormat="1" ht="15">
      <c r="A18" s="16"/>
    </row>
    <row r="19" spans="1:15" s="14" customFormat="1" ht="15" customHeight="1">
      <c r="A19" s="45" t="s">
        <v>30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7"/>
    </row>
    <row r="20" spans="1:15" s="14" customFormat="1" ht="15" customHeight="1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50"/>
    </row>
    <row r="21" spans="1:15" s="14" customFormat="1" ht="15" customHeight="1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50"/>
    </row>
    <row r="22" spans="1:15" s="14" customFormat="1" ht="15" customHeight="1">
      <c r="A22" s="51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52"/>
    </row>
    <row r="23" spans="1:15" s="14" customFormat="1" ht="15">
      <c r="A23" s="30" t="s">
        <v>0</v>
      </c>
      <c r="B23" s="21" t="s">
        <v>29</v>
      </c>
      <c r="C23" s="6"/>
      <c r="D23" s="6"/>
      <c r="E23" s="6"/>
      <c r="F23" s="6"/>
      <c r="G23" s="24" t="s">
        <v>10</v>
      </c>
      <c r="H23" s="25"/>
      <c r="I23" s="25"/>
      <c r="J23" s="25"/>
      <c r="K23" s="25"/>
      <c r="L23" s="25"/>
      <c r="M23" s="26"/>
      <c r="N23" s="21" t="s">
        <v>5</v>
      </c>
      <c r="O23" s="28" t="s">
        <v>6</v>
      </c>
    </row>
    <row r="24" spans="1:15" s="14" customFormat="1" ht="54" customHeight="1">
      <c r="A24" s="30"/>
      <c r="B24" s="31"/>
      <c r="C24" s="2"/>
      <c r="D24" s="2"/>
      <c r="E24" s="2"/>
      <c r="F24" s="2"/>
      <c r="G24" s="33" t="s">
        <v>2</v>
      </c>
      <c r="H24" s="27" t="s">
        <v>7</v>
      </c>
      <c r="I24" s="27"/>
      <c r="J24" s="28" t="s">
        <v>8</v>
      </c>
      <c r="K24" s="28"/>
      <c r="L24" s="28" t="s">
        <v>9</v>
      </c>
      <c r="M24" s="28"/>
      <c r="N24" s="22"/>
      <c r="O24" s="29"/>
    </row>
    <row r="25" spans="1:15" s="14" customFormat="1" ht="15">
      <c r="A25" s="30"/>
      <c r="B25" s="32"/>
      <c r="C25" s="2" t="s">
        <v>12</v>
      </c>
      <c r="D25" s="2" t="s">
        <v>13</v>
      </c>
      <c r="E25" s="2" t="s">
        <v>14</v>
      </c>
      <c r="F25" s="11" t="s">
        <v>15</v>
      </c>
      <c r="G25" s="34"/>
      <c r="H25" s="13" t="s">
        <v>3</v>
      </c>
      <c r="I25" s="13" t="s">
        <v>4</v>
      </c>
      <c r="J25" s="13" t="s">
        <v>3</v>
      </c>
      <c r="K25" s="13" t="s">
        <v>4</v>
      </c>
      <c r="L25" s="13" t="s">
        <v>3</v>
      </c>
      <c r="M25" s="13" t="s">
        <v>4</v>
      </c>
      <c r="N25" s="23"/>
      <c r="O25" s="29"/>
    </row>
    <row r="26" spans="1:15" s="14" customFormat="1" ht="60" customHeight="1">
      <c r="A26" s="15" t="s">
        <v>18</v>
      </c>
      <c r="B26" s="9">
        <v>0.013449074074074073</v>
      </c>
      <c r="C26" s="10">
        <f>HOUR(B26)</f>
        <v>0</v>
      </c>
      <c r="D26" s="10">
        <f>MINUTE(B26)</f>
        <v>19</v>
      </c>
      <c r="E26" s="10">
        <f>SECOND(B26)</f>
        <v>22</v>
      </c>
      <c r="F26" s="10">
        <f>IF(D26=15,0,IF(D26=16,3,IF(D26=17,6,IF(D26=18,9,IF(D26=19,12,IF(D26=20,IF(E26&gt;0,"DD",IF(D26=20,15,))))))))</f>
        <v>12</v>
      </c>
      <c r="G26" s="12">
        <f>IF(F26="DD","diskvalif.",IF(D26&lt;15,0,IF(E26&gt;=40,F26+3,IF(E26&gt;=20,F26+2,IF(E26&gt;=0,F26+1,"chyba")))))</f>
        <v>14</v>
      </c>
      <c r="H26" s="7">
        <v>101</v>
      </c>
      <c r="I26" s="8"/>
      <c r="J26" s="7">
        <v>68</v>
      </c>
      <c r="K26" s="8"/>
      <c r="L26" s="7">
        <v>122</v>
      </c>
      <c r="M26" s="8"/>
      <c r="N26" s="7">
        <f>SUM(H26,J26,L26)-G26</f>
        <v>277</v>
      </c>
      <c r="O26" s="10">
        <v>8</v>
      </c>
    </row>
    <row r="27" s="14" customFormat="1" ht="91.5" customHeight="1">
      <c r="A27" s="16"/>
    </row>
    <row r="28" spans="1:15" ht="15" customHeight="1">
      <c r="A28" s="45" t="s">
        <v>30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7"/>
    </row>
    <row r="29" spans="1:15" ht="15" customHeight="1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/>
    </row>
    <row r="30" spans="1:15" ht="15" customHeight="1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</row>
    <row r="31" spans="1:15" ht="15" customHeight="1">
      <c r="A31" s="51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52"/>
    </row>
    <row r="32" spans="1:15" ht="30" customHeight="1">
      <c r="A32" s="30" t="s">
        <v>0</v>
      </c>
      <c r="B32" s="21" t="s">
        <v>29</v>
      </c>
      <c r="C32" s="6"/>
      <c r="D32" s="6"/>
      <c r="E32" s="6"/>
      <c r="F32" s="6"/>
      <c r="G32" s="24" t="s">
        <v>10</v>
      </c>
      <c r="H32" s="25"/>
      <c r="I32" s="25"/>
      <c r="J32" s="25"/>
      <c r="K32" s="25"/>
      <c r="L32" s="25"/>
      <c r="M32" s="26"/>
      <c r="N32" s="21" t="s">
        <v>5</v>
      </c>
      <c r="O32" s="28" t="s">
        <v>6</v>
      </c>
    </row>
    <row r="33" spans="1:15" ht="45" customHeight="1">
      <c r="A33" s="30"/>
      <c r="B33" s="31"/>
      <c r="C33" s="2"/>
      <c r="D33" s="2"/>
      <c r="E33" s="2"/>
      <c r="F33" s="2"/>
      <c r="G33" s="33" t="s">
        <v>2</v>
      </c>
      <c r="H33" s="27" t="s">
        <v>7</v>
      </c>
      <c r="I33" s="27"/>
      <c r="J33" s="28" t="s">
        <v>8</v>
      </c>
      <c r="K33" s="28"/>
      <c r="L33" s="28" t="s">
        <v>9</v>
      </c>
      <c r="M33" s="28"/>
      <c r="N33" s="22"/>
      <c r="O33" s="29"/>
    </row>
    <row r="34" spans="1:15" ht="15">
      <c r="A34" s="30"/>
      <c r="B34" s="32"/>
      <c r="C34" s="2" t="s">
        <v>12</v>
      </c>
      <c r="D34" s="2" t="s">
        <v>13</v>
      </c>
      <c r="E34" s="2" t="s">
        <v>14</v>
      </c>
      <c r="F34" s="11" t="s">
        <v>15</v>
      </c>
      <c r="G34" s="34"/>
      <c r="H34" s="13" t="s">
        <v>3</v>
      </c>
      <c r="I34" s="13" t="s">
        <v>4</v>
      </c>
      <c r="J34" s="13" t="s">
        <v>3</v>
      </c>
      <c r="K34" s="13" t="s">
        <v>4</v>
      </c>
      <c r="L34" s="13" t="s">
        <v>3</v>
      </c>
      <c r="M34" s="13" t="s">
        <v>4</v>
      </c>
      <c r="N34" s="23"/>
      <c r="O34" s="29"/>
    </row>
    <row r="35" spans="1:15" ht="60" customHeight="1">
      <c r="A35" s="15" t="s">
        <v>19</v>
      </c>
      <c r="B35" s="9">
        <v>0.01230324074074074</v>
      </c>
      <c r="C35" s="10">
        <f>HOUR(B35)</f>
        <v>0</v>
      </c>
      <c r="D35" s="10">
        <f>MINUTE(B35)</f>
        <v>17</v>
      </c>
      <c r="E35" s="10">
        <f>SECOND(B35)</f>
        <v>43</v>
      </c>
      <c r="F35" s="10">
        <f>IF(D35=15,0,IF(D35=16,3,IF(D35=17,6,IF(D35=18,9,IF(D35=19,12,IF(D35=20,IF(E35&gt;0,"DD",IF(D35=20,15,))))))))</f>
        <v>6</v>
      </c>
      <c r="G35" s="12">
        <f>IF(F35="DD","diskvalif.",IF(D35&lt;15,0,IF(E35&gt;=40,F35+3,IF(E35&gt;=20,F35+2,IF(E35&gt;=0,F35+1,"chyba")))))</f>
        <v>9</v>
      </c>
      <c r="H35" s="7">
        <v>102</v>
      </c>
      <c r="I35" s="8"/>
      <c r="J35" s="7">
        <v>99</v>
      </c>
      <c r="K35" s="8"/>
      <c r="L35" s="7">
        <v>134</v>
      </c>
      <c r="M35" s="8"/>
      <c r="N35" s="7">
        <f>SUM(H35,J35,L35)-G35</f>
        <v>326</v>
      </c>
      <c r="O35" s="10">
        <v>3</v>
      </c>
    </row>
    <row r="36" s="14" customFormat="1" ht="15">
      <c r="A36" s="16"/>
    </row>
    <row r="37" spans="1:15" s="14" customFormat="1" ht="15" customHeight="1">
      <c r="A37" s="45" t="s">
        <v>30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7"/>
    </row>
    <row r="38" spans="1:15" s="14" customFormat="1" ht="15" customHeight="1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50"/>
    </row>
    <row r="39" spans="1:15" s="14" customFormat="1" ht="15" customHeight="1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50"/>
    </row>
    <row r="40" spans="1:15" s="14" customFormat="1" ht="15" customHeight="1">
      <c r="A40" s="51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52"/>
    </row>
    <row r="41" spans="1:15" s="14" customFormat="1" ht="15">
      <c r="A41" s="30" t="s">
        <v>0</v>
      </c>
      <c r="B41" s="21" t="s">
        <v>29</v>
      </c>
      <c r="C41" s="6"/>
      <c r="D41" s="6"/>
      <c r="E41" s="6"/>
      <c r="F41" s="6"/>
      <c r="G41" s="24" t="s">
        <v>10</v>
      </c>
      <c r="H41" s="25"/>
      <c r="I41" s="25"/>
      <c r="J41" s="25"/>
      <c r="K41" s="25"/>
      <c r="L41" s="25"/>
      <c r="M41" s="26"/>
      <c r="N41" s="21" t="s">
        <v>5</v>
      </c>
      <c r="O41" s="28" t="s">
        <v>6</v>
      </c>
    </row>
    <row r="42" spans="1:15" s="14" customFormat="1" ht="54" customHeight="1">
      <c r="A42" s="30"/>
      <c r="B42" s="31"/>
      <c r="C42" s="2"/>
      <c r="D42" s="2"/>
      <c r="E42" s="2"/>
      <c r="F42" s="2"/>
      <c r="G42" s="33" t="s">
        <v>2</v>
      </c>
      <c r="H42" s="27" t="s">
        <v>7</v>
      </c>
      <c r="I42" s="27"/>
      <c r="J42" s="28" t="s">
        <v>8</v>
      </c>
      <c r="K42" s="28"/>
      <c r="L42" s="28" t="s">
        <v>9</v>
      </c>
      <c r="M42" s="28"/>
      <c r="N42" s="22"/>
      <c r="O42" s="29"/>
    </row>
    <row r="43" spans="1:15" s="14" customFormat="1" ht="15">
      <c r="A43" s="30"/>
      <c r="B43" s="32"/>
      <c r="C43" s="2" t="s">
        <v>12</v>
      </c>
      <c r="D43" s="2" t="s">
        <v>13</v>
      </c>
      <c r="E43" s="2" t="s">
        <v>14</v>
      </c>
      <c r="F43" s="11" t="s">
        <v>15</v>
      </c>
      <c r="G43" s="34"/>
      <c r="H43" s="13" t="s">
        <v>3</v>
      </c>
      <c r="I43" s="13" t="s">
        <v>4</v>
      </c>
      <c r="J43" s="13" t="s">
        <v>3</v>
      </c>
      <c r="K43" s="13" t="s">
        <v>4</v>
      </c>
      <c r="L43" s="13" t="s">
        <v>3</v>
      </c>
      <c r="M43" s="13" t="s">
        <v>4</v>
      </c>
      <c r="N43" s="23"/>
      <c r="O43" s="29"/>
    </row>
    <row r="44" spans="1:15" s="14" customFormat="1" ht="60" customHeight="1">
      <c r="A44" s="15" t="s">
        <v>20</v>
      </c>
      <c r="B44" s="9">
        <v>0.013773148148148147</v>
      </c>
      <c r="C44" s="10">
        <f>HOUR(B44)</f>
        <v>0</v>
      </c>
      <c r="D44" s="10">
        <f>MINUTE(B44)</f>
        <v>19</v>
      </c>
      <c r="E44" s="10">
        <f>SECOND(B44)</f>
        <v>50</v>
      </c>
      <c r="F44" s="10">
        <f>IF(D44=15,0,IF(D44=16,3,IF(D44=17,6,IF(D44=18,9,IF(D44=19,12,IF(D44=20,IF(E44&gt;0,"DD",IF(D44=20,15,))))))))</f>
        <v>12</v>
      </c>
      <c r="G44" s="12">
        <f>IF(F44="DD","diskvalif.",IF(D44&lt;15,0,IF(E44&gt;=40,F44+3,IF(E44&gt;=20,F44+2,IF(E44&gt;=0,F44+1,"chyba")))))</f>
        <v>15</v>
      </c>
      <c r="H44" s="7">
        <v>92</v>
      </c>
      <c r="I44" s="8"/>
      <c r="J44" s="7">
        <v>74</v>
      </c>
      <c r="K44" s="8"/>
      <c r="L44" s="7">
        <v>60</v>
      </c>
      <c r="M44" s="8"/>
      <c r="N44" s="7">
        <f>SUM(H44,J44,L44)-G44</f>
        <v>211</v>
      </c>
      <c r="O44" s="10">
        <v>13</v>
      </c>
    </row>
    <row r="45" s="14" customFormat="1" ht="15">
      <c r="A45" s="16"/>
    </row>
    <row r="46" spans="1:15" s="14" customFormat="1" ht="15" customHeight="1">
      <c r="A46" s="45" t="s">
        <v>30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7"/>
    </row>
    <row r="47" spans="1:15" s="14" customFormat="1" ht="15" customHeight="1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50"/>
    </row>
    <row r="48" spans="1:15" s="14" customFormat="1" ht="15" customHeight="1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50"/>
    </row>
    <row r="49" spans="1:15" s="14" customFormat="1" ht="15" customHeight="1">
      <c r="A49" s="51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52"/>
    </row>
    <row r="50" spans="1:15" s="14" customFormat="1" ht="15">
      <c r="A50" s="30" t="s">
        <v>0</v>
      </c>
      <c r="B50" s="21" t="s">
        <v>29</v>
      </c>
      <c r="C50" s="6"/>
      <c r="D50" s="6"/>
      <c r="E50" s="6"/>
      <c r="F50" s="6"/>
      <c r="G50" s="24" t="s">
        <v>10</v>
      </c>
      <c r="H50" s="25"/>
      <c r="I50" s="25"/>
      <c r="J50" s="25"/>
      <c r="K50" s="25"/>
      <c r="L50" s="25"/>
      <c r="M50" s="26"/>
      <c r="N50" s="21" t="s">
        <v>5</v>
      </c>
      <c r="O50" s="28" t="s">
        <v>6</v>
      </c>
    </row>
    <row r="51" spans="1:15" s="14" customFormat="1" ht="54" customHeight="1">
      <c r="A51" s="30"/>
      <c r="B51" s="31"/>
      <c r="C51" s="2"/>
      <c r="D51" s="2"/>
      <c r="E51" s="2"/>
      <c r="F51" s="2"/>
      <c r="G51" s="33" t="s">
        <v>2</v>
      </c>
      <c r="H51" s="27" t="s">
        <v>7</v>
      </c>
      <c r="I51" s="27"/>
      <c r="J51" s="28" t="s">
        <v>8</v>
      </c>
      <c r="K51" s="28"/>
      <c r="L51" s="28" t="s">
        <v>9</v>
      </c>
      <c r="M51" s="28"/>
      <c r="N51" s="22"/>
      <c r="O51" s="29"/>
    </row>
    <row r="52" spans="1:15" s="14" customFormat="1" ht="15">
      <c r="A52" s="30"/>
      <c r="B52" s="32"/>
      <c r="C52" s="2" t="s">
        <v>12</v>
      </c>
      <c r="D52" s="2" t="s">
        <v>13</v>
      </c>
      <c r="E52" s="2" t="s">
        <v>14</v>
      </c>
      <c r="F52" s="11" t="s">
        <v>15</v>
      </c>
      <c r="G52" s="34"/>
      <c r="H52" s="13" t="s">
        <v>3</v>
      </c>
      <c r="I52" s="13" t="s">
        <v>4</v>
      </c>
      <c r="J52" s="13" t="s">
        <v>3</v>
      </c>
      <c r="K52" s="13" t="s">
        <v>4</v>
      </c>
      <c r="L52" s="13" t="s">
        <v>3</v>
      </c>
      <c r="M52" s="13" t="s">
        <v>4</v>
      </c>
      <c r="N52" s="23"/>
      <c r="O52" s="29"/>
    </row>
    <row r="53" spans="1:15" s="14" customFormat="1" ht="60" customHeight="1">
      <c r="A53" s="15" t="s">
        <v>21</v>
      </c>
      <c r="B53" s="9">
        <v>0.01318287037037037</v>
      </c>
      <c r="C53" s="10">
        <f>HOUR(B53)</f>
        <v>0</v>
      </c>
      <c r="D53" s="10">
        <f>MINUTE(B53)</f>
        <v>18</v>
      </c>
      <c r="E53" s="10">
        <f>SECOND(B53)</f>
        <v>59</v>
      </c>
      <c r="F53" s="10">
        <f>IF(D53=15,0,IF(D53=16,3,IF(D53=17,6,IF(D53=18,9,IF(D53=19,12,IF(D53=20,IF(E53&gt;0,"DD",IF(D53=20,15,))))))))</f>
        <v>9</v>
      </c>
      <c r="G53" s="12">
        <f>IF(F53="DD","diskvalif.",IF(D53&lt;15,0,IF(E53&gt;=40,F53+3,IF(E53&gt;=20,F53+2,IF(E53&gt;=0,F53+1,"chyba")))))</f>
        <v>12</v>
      </c>
      <c r="H53" s="7">
        <v>102</v>
      </c>
      <c r="I53" s="8"/>
      <c r="J53" s="7">
        <v>73</v>
      </c>
      <c r="K53" s="8"/>
      <c r="L53" s="7">
        <v>95</v>
      </c>
      <c r="M53" s="8"/>
      <c r="N53" s="7">
        <f>SUM(H53,J53,L53)-G53</f>
        <v>258</v>
      </c>
      <c r="O53" s="10">
        <v>10</v>
      </c>
    </row>
    <row r="54" s="14" customFormat="1" ht="91.5" customHeight="1">
      <c r="A54" s="16"/>
    </row>
    <row r="55" spans="1:15" ht="15" customHeight="1">
      <c r="A55" s="45" t="s">
        <v>30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7"/>
    </row>
    <row r="56" spans="1:15" ht="15" customHeight="1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50"/>
    </row>
    <row r="57" spans="1:15" ht="15" customHeight="1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50"/>
    </row>
    <row r="58" spans="1:15" ht="15" customHeight="1">
      <c r="A58" s="51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52"/>
    </row>
    <row r="59" spans="1:15" ht="30" customHeight="1">
      <c r="A59" s="30" t="s">
        <v>0</v>
      </c>
      <c r="B59" s="21" t="s">
        <v>29</v>
      </c>
      <c r="C59" s="6"/>
      <c r="D59" s="6"/>
      <c r="E59" s="6"/>
      <c r="F59" s="6"/>
      <c r="G59" s="24" t="s">
        <v>10</v>
      </c>
      <c r="H59" s="25"/>
      <c r="I59" s="25"/>
      <c r="J59" s="25"/>
      <c r="K59" s="25"/>
      <c r="L59" s="25"/>
      <c r="M59" s="26"/>
      <c r="N59" s="21" t="s">
        <v>5</v>
      </c>
      <c r="O59" s="28" t="s">
        <v>6</v>
      </c>
    </row>
    <row r="60" spans="1:15" ht="45" customHeight="1">
      <c r="A60" s="30"/>
      <c r="B60" s="31"/>
      <c r="C60" s="2"/>
      <c r="D60" s="2"/>
      <c r="E60" s="2"/>
      <c r="F60" s="2"/>
      <c r="G60" s="33" t="s">
        <v>2</v>
      </c>
      <c r="H60" s="27" t="s">
        <v>7</v>
      </c>
      <c r="I60" s="27"/>
      <c r="J60" s="28" t="s">
        <v>8</v>
      </c>
      <c r="K60" s="28"/>
      <c r="L60" s="28" t="s">
        <v>9</v>
      </c>
      <c r="M60" s="28"/>
      <c r="N60" s="22"/>
      <c r="O60" s="29"/>
    </row>
    <row r="61" spans="1:15" ht="15">
      <c r="A61" s="30"/>
      <c r="B61" s="32"/>
      <c r="C61" s="2" t="s">
        <v>12</v>
      </c>
      <c r="D61" s="2" t="s">
        <v>13</v>
      </c>
      <c r="E61" s="2" t="s">
        <v>14</v>
      </c>
      <c r="F61" s="11" t="s">
        <v>15</v>
      </c>
      <c r="G61" s="34"/>
      <c r="H61" s="13" t="s">
        <v>3</v>
      </c>
      <c r="I61" s="13" t="s">
        <v>4</v>
      </c>
      <c r="J61" s="13" t="s">
        <v>3</v>
      </c>
      <c r="K61" s="13" t="s">
        <v>4</v>
      </c>
      <c r="L61" s="13" t="s">
        <v>3</v>
      </c>
      <c r="M61" s="13" t="s">
        <v>4</v>
      </c>
      <c r="N61" s="23"/>
      <c r="O61" s="29"/>
    </row>
    <row r="62" spans="1:15" ht="60" customHeight="1">
      <c r="A62" s="15" t="s">
        <v>22</v>
      </c>
      <c r="B62" s="9">
        <v>0.013541666666666667</v>
      </c>
      <c r="C62" s="10">
        <f>HOUR(B62)</f>
        <v>0</v>
      </c>
      <c r="D62" s="10">
        <f>MINUTE(B62)</f>
        <v>19</v>
      </c>
      <c r="E62" s="10">
        <f>SECOND(B62)</f>
        <v>30</v>
      </c>
      <c r="F62" s="10">
        <f>IF(D62=15,0,IF(D62=16,3,IF(D62=17,6,IF(D62=18,9,IF(D62=19,12,IF(D62=20,IF(E62&gt;0,"DD",IF(D62=20,15,))))))))</f>
        <v>12</v>
      </c>
      <c r="G62" s="12">
        <f>IF(F62="DD","diskvalif.",IF(D62&lt;15,0,IF(E62&gt;=40,F62+3,IF(E62&gt;=20,F62+2,IF(E62&gt;=0,F62+1,"chyba")))))</f>
        <v>14</v>
      </c>
      <c r="H62" s="7">
        <v>100</v>
      </c>
      <c r="I62" s="8"/>
      <c r="J62" s="7">
        <v>69</v>
      </c>
      <c r="K62" s="8"/>
      <c r="L62" s="7">
        <v>122</v>
      </c>
      <c r="M62" s="8"/>
      <c r="N62" s="7">
        <f>SUM(H62,J62,L62)-G62</f>
        <v>277</v>
      </c>
      <c r="O62" s="10">
        <v>9</v>
      </c>
    </row>
    <row r="63" s="14" customFormat="1" ht="15">
      <c r="A63" s="16"/>
    </row>
    <row r="64" spans="1:15" s="14" customFormat="1" ht="15" customHeight="1">
      <c r="A64" s="45" t="s">
        <v>30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7"/>
    </row>
    <row r="65" spans="1:15" s="14" customFormat="1" ht="15" customHeight="1">
      <c r="A65" s="48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50"/>
    </row>
    <row r="66" spans="1:15" s="14" customFormat="1" ht="15" customHeight="1">
      <c r="A66" s="48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50"/>
    </row>
    <row r="67" spans="1:15" s="14" customFormat="1" ht="15" customHeight="1">
      <c r="A67" s="51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52"/>
    </row>
    <row r="68" spans="1:15" s="14" customFormat="1" ht="15">
      <c r="A68" s="30" t="s">
        <v>0</v>
      </c>
      <c r="B68" s="21" t="s">
        <v>29</v>
      </c>
      <c r="C68" s="6"/>
      <c r="D68" s="6"/>
      <c r="E68" s="6"/>
      <c r="F68" s="6"/>
      <c r="G68" s="24" t="s">
        <v>10</v>
      </c>
      <c r="H68" s="25"/>
      <c r="I68" s="25"/>
      <c r="J68" s="25"/>
      <c r="K68" s="25"/>
      <c r="L68" s="25"/>
      <c r="M68" s="26"/>
      <c r="N68" s="21" t="s">
        <v>5</v>
      </c>
      <c r="O68" s="28" t="s">
        <v>6</v>
      </c>
    </row>
    <row r="69" spans="1:15" s="14" customFormat="1" ht="54" customHeight="1">
      <c r="A69" s="30"/>
      <c r="B69" s="31"/>
      <c r="C69" s="2"/>
      <c r="D69" s="2"/>
      <c r="E69" s="2"/>
      <c r="F69" s="2"/>
      <c r="G69" s="33" t="s">
        <v>2</v>
      </c>
      <c r="H69" s="27" t="s">
        <v>7</v>
      </c>
      <c r="I69" s="27"/>
      <c r="J69" s="28" t="s">
        <v>8</v>
      </c>
      <c r="K69" s="28"/>
      <c r="L69" s="28" t="s">
        <v>9</v>
      </c>
      <c r="M69" s="28"/>
      <c r="N69" s="22"/>
      <c r="O69" s="29"/>
    </row>
    <row r="70" spans="1:15" s="14" customFormat="1" ht="15">
      <c r="A70" s="30"/>
      <c r="B70" s="32"/>
      <c r="C70" s="2" t="s">
        <v>12</v>
      </c>
      <c r="D70" s="2" t="s">
        <v>13</v>
      </c>
      <c r="E70" s="2" t="s">
        <v>14</v>
      </c>
      <c r="F70" s="11" t="s">
        <v>15</v>
      </c>
      <c r="G70" s="34"/>
      <c r="H70" s="13" t="s">
        <v>3</v>
      </c>
      <c r="I70" s="13" t="s">
        <v>4</v>
      </c>
      <c r="J70" s="13" t="s">
        <v>3</v>
      </c>
      <c r="K70" s="13" t="s">
        <v>4</v>
      </c>
      <c r="L70" s="13" t="s">
        <v>3</v>
      </c>
      <c r="M70" s="13" t="s">
        <v>4</v>
      </c>
      <c r="N70" s="23"/>
      <c r="O70" s="29"/>
    </row>
    <row r="71" spans="1:15" s="14" customFormat="1" ht="60" customHeight="1">
      <c r="A71" s="15" t="s">
        <v>23</v>
      </c>
      <c r="B71" s="9">
        <v>0.013344907407407408</v>
      </c>
      <c r="C71" s="10">
        <f>HOUR(B71)</f>
        <v>0</v>
      </c>
      <c r="D71" s="10">
        <f>MINUTE(B71)</f>
        <v>19</v>
      </c>
      <c r="E71" s="10">
        <f>SECOND(B71)</f>
        <v>13</v>
      </c>
      <c r="F71" s="10">
        <f>IF(D71=15,0,IF(D71=16,3,IF(D71=17,6,IF(D71=18,9,IF(D71=19,12,IF(D71=20,IF(E71&gt;0,"DD",IF(D71=20,15,))))))))</f>
        <v>12</v>
      </c>
      <c r="G71" s="12">
        <f>IF(F71="DD","diskvalif.",IF(D71&lt;15,0,IF(E71&gt;=40,F71+3,IF(E71&gt;=20,F71+2,IF(E71&gt;=0,F71+1,"chyba")))))</f>
        <v>13</v>
      </c>
      <c r="H71" s="7">
        <v>105</v>
      </c>
      <c r="I71" s="8"/>
      <c r="J71" s="7">
        <v>83</v>
      </c>
      <c r="K71" s="8"/>
      <c r="L71" s="7">
        <v>126</v>
      </c>
      <c r="M71" s="8"/>
      <c r="N71" s="7">
        <f>SUM(H71,J71,L71)-G71</f>
        <v>301</v>
      </c>
      <c r="O71" s="10">
        <v>6</v>
      </c>
    </row>
    <row r="72" s="14" customFormat="1" ht="15">
      <c r="A72" s="16"/>
    </row>
    <row r="73" spans="1:15" s="14" customFormat="1" ht="15" customHeight="1">
      <c r="A73" s="45" t="s">
        <v>30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7"/>
    </row>
    <row r="74" spans="1:15" s="14" customFormat="1" ht="15" customHeight="1">
      <c r="A74" s="48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50"/>
    </row>
    <row r="75" spans="1:15" s="14" customFormat="1" ht="15" customHeight="1">
      <c r="A75" s="48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50"/>
    </row>
    <row r="76" spans="1:15" s="14" customFormat="1" ht="15" customHeight="1">
      <c r="A76" s="51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52"/>
    </row>
    <row r="77" spans="1:15" s="14" customFormat="1" ht="15">
      <c r="A77" s="30" t="s">
        <v>0</v>
      </c>
      <c r="B77" s="21" t="s">
        <v>29</v>
      </c>
      <c r="C77" s="6"/>
      <c r="D77" s="6"/>
      <c r="E77" s="6"/>
      <c r="F77" s="6"/>
      <c r="G77" s="24" t="s">
        <v>10</v>
      </c>
      <c r="H77" s="25"/>
      <c r="I77" s="25"/>
      <c r="J77" s="25"/>
      <c r="K77" s="25"/>
      <c r="L77" s="25"/>
      <c r="M77" s="26"/>
      <c r="N77" s="21" t="s">
        <v>5</v>
      </c>
      <c r="O77" s="28" t="s">
        <v>6</v>
      </c>
    </row>
    <row r="78" spans="1:15" s="14" customFormat="1" ht="54" customHeight="1">
      <c r="A78" s="30"/>
      <c r="B78" s="31"/>
      <c r="C78" s="2"/>
      <c r="D78" s="2"/>
      <c r="E78" s="2"/>
      <c r="F78" s="2"/>
      <c r="G78" s="33" t="s">
        <v>2</v>
      </c>
      <c r="H78" s="27" t="s">
        <v>7</v>
      </c>
      <c r="I78" s="27"/>
      <c r="J78" s="28" t="s">
        <v>8</v>
      </c>
      <c r="K78" s="28"/>
      <c r="L78" s="28" t="s">
        <v>9</v>
      </c>
      <c r="M78" s="28"/>
      <c r="N78" s="22"/>
      <c r="O78" s="29"/>
    </row>
    <row r="79" spans="1:15" s="14" customFormat="1" ht="15">
      <c r="A79" s="30"/>
      <c r="B79" s="32"/>
      <c r="C79" s="2" t="s">
        <v>12</v>
      </c>
      <c r="D79" s="2" t="s">
        <v>13</v>
      </c>
      <c r="E79" s="2" t="s">
        <v>14</v>
      </c>
      <c r="F79" s="11" t="s">
        <v>15</v>
      </c>
      <c r="G79" s="34"/>
      <c r="H79" s="13" t="s">
        <v>3</v>
      </c>
      <c r="I79" s="13" t="s">
        <v>4</v>
      </c>
      <c r="J79" s="13" t="s">
        <v>3</v>
      </c>
      <c r="K79" s="13" t="s">
        <v>4</v>
      </c>
      <c r="L79" s="13" t="s">
        <v>3</v>
      </c>
      <c r="M79" s="13" t="s">
        <v>4</v>
      </c>
      <c r="N79" s="23"/>
      <c r="O79" s="29"/>
    </row>
    <row r="80" spans="1:15" s="14" customFormat="1" ht="60" customHeight="1">
      <c r="A80" s="15" t="s">
        <v>24</v>
      </c>
      <c r="B80" s="9">
        <v>0.013252314814814814</v>
      </c>
      <c r="C80" s="10">
        <f>HOUR(B80)</f>
        <v>0</v>
      </c>
      <c r="D80" s="10">
        <f>MINUTE(B80)</f>
        <v>19</v>
      </c>
      <c r="E80" s="10">
        <f>SECOND(B80)</f>
        <v>5</v>
      </c>
      <c r="F80" s="10">
        <f>IF(D80=15,0,IF(D80=16,3,IF(D80=17,6,IF(D80=18,9,IF(D80=19,12,IF(D80=20,IF(E80&gt;0,"DD",IF(D80=20,15,))))))))</f>
        <v>12</v>
      </c>
      <c r="G80" s="12">
        <f>IF(F80="DD","diskvalif.",IF(D80&lt;15,0,IF(E80&gt;=40,F80+3,IF(E80&gt;=20,F80+2,IF(E80&gt;=0,F80+1,"chyba")))))</f>
        <v>13</v>
      </c>
      <c r="H80" s="7">
        <v>110</v>
      </c>
      <c r="I80" s="8"/>
      <c r="J80" s="7">
        <v>91</v>
      </c>
      <c r="K80" s="8"/>
      <c r="L80" s="7">
        <v>113</v>
      </c>
      <c r="M80" s="8"/>
      <c r="N80" s="7">
        <f>SUM(H80,J80,L80)-G80</f>
        <v>301</v>
      </c>
      <c r="O80" s="10">
        <v>5</v>
      </c>
    </row>
    <row r="81" s="14" customFormat="1" ht="91.5" customHeight="1">
      <c r="A81" s="16"/>
    </row>
    <row r="82" spans="1:15" ht="15" customHeight="1">
      <c r="A82" s="45" t="s">
        <v>30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7"/>
    </row>
    <row r="83" spans="1:15" ht="15" customHeight="1">
      <c r="A83" s="48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50"/>
    </row>
    <row r="84" spans="1:15" ht="15" customHeight="1">
      <c r="A84" s="48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50"/>
    </row>
    <row r="85" spans="1:15" ht="15" customHeight="1">
      <c r="A85" s="51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52"/>
    </row>
    <row r="86" spans="1:15" ht="30" customHeight="1">
      <c r="A86" s="30" t="s">
        <v>0</v>
      </c>
      <c r="B86" s="21" t="s">
        <v>29</v>
      </c>
      <c r="C86" s="6"/>
      <c r="D86" s="6"/>
      <c r="E86" s="6"/>
      <c r="F86" s="6"/>
      <c r="G86" s="24" t="s">
        <v>10</v>
      </c>
      <c r="H86" s="25"/>
      <c r="I86" s="25"/>
      <c r="J86" s="25"/>
      <c r="K86" s="25"/>
      <c r="L86" s="25"/>
      <c r="M86" s="26"/>
      <c r="N86" s="21" t="s">
        <v>5</v>
      </c>
      <c r="O86" s="28" t="s">
        <v>6</v>
      </c>
    </row>
    <row r="87" spans="1:15" ht="45" customHeight="1">
      <c r="A87" s="30"/>
      <c r="B87" s="31"/>
      <c r="C87" s="2"/>
      <c r="D87" s="2"/>
      <c r="E87" s="2"/>
      <c r="F87" s="2"/>
      <c r="G87" s="33" t="s">
        <v>2</v>
      </c>
      <c r="H87" s="27" t="s">
        <v>7</v>
      </c>
      <c r="I87" s="27"/>
      <c r="J87" s="28" t="s">
        <v>8</v>
      </c>
      <c r="K87" s="28"/>
      <c r="L87" s="28" t="s">
        <v>9</v>
      </c>
      <c r="M87" s="28"/>
      <c r="N87" s="22"/>
      <c r="O87" s="29"/>
    </row>
    <row r="88" spans="1:15" ht="15">
      <c r="A88" s="30"/>
      <c r="B88" s="32"/>
      <c r="C88" s="2" t="s">
        <v>12</v>
      </c>
      <c r="D88" s="2" t="s">
        <v>13</v>
      </c>
      <c r="E88" s="2" t="s">
        <v>14</v>
      </c>
      <c r="F88" s="11" t="s">
        <v>15</v>
      </c>
      <c r="G88" s="34"/>
      <c r="H88" s="13" t="s">
        <v>3</v>
      </c>
      <c r="I88" s="13" t="s">
        <v>4</v>
      </c>
      <c r="J88" s="13" t="s">
        <v>3</v>
      </c>
      <c r="K88" s="13" t="s">
        <v>4</v>
      </c>
      <c r="L88" s="13" t="s">
        <v>3</v>
      </c>
      <c r="M88" s="13" t="s">
        <v>4</v>
      </c>
      <c r="N88" s="23"/>
      <c r="O88" s="29"/>
    </row>
    <row r="89" spans="1:15" ht="60" customHeight="1">
      <c r="A89" s="15" t="s">
        <v>25</v>
      </c>
      <c r="B89" s="9">
        <v>0.01207175925925926</v>
      </c>
      <c r="C89" s="10">
        <f>HOUR(B89)</f>
        <v>0</v>
      </c>
      <c r="D89" s="10">
        <f>MINUTE(B89)</f>
        <v>17</v>
      </c>
      <c r="E89" s="10">
        <f>SECOND(B89)</f>
        <v>23</v>
      </c>
      <c r="F89" s="10">
        <f>IF(D89=15,0,IF(D89=16,3,IF(D89=17,6,IF(D89=18,9,IF(D89=19,12,IF(D89=20,IF(E89&gt;0,"DD",IF(D89=20,15,))))))))</f>
        <v>6</v>
      </c>
      <c r="G89" s="12">
        <f>IF(F89="DD","diskvalif.",IF(D89&lt;15,0,IF(E89&gt;=40,F89+3,IF(E89&gt;=20,F89+2,IF(E89&gt;=0,F89+1,"chyba")))))</f>
        <v>8</v>
      </c>
      <c r="H89" s="7">
        <v>113</v>
      </c>
      <c r="I89" s="8"/>
      <c r="J89" s="7">
        <v>96</v>
      </c>
      <c r="K89" s="8"/>
      <c r="L89" s="7">
        <v>136</v>
      </c>
      <c r="M89" s="8"/>
      <c r="N89" s="7">
        <f>SUM(H89,J89,L89)-G89</f>
        <v>337</v>
      </c>
      <c r="O89" s="10">
        <v>1</v>
      </c>
    </row>
    <row r="90" s="14" customFormat="1" ht="15">
      <c r="A90" s="16"/>
    </row>
    <row r="91" spans="1:15" s="14" customFormat="1" ht="15" customHeight="1">
      <c r="A91" s="45" t="s">
        <v>30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7"/>
    </row>
    <row r="92" spans="1:15" s="14" customFormat="1" ht="15" customHeight="1">
      <c r="A92" s="48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50"/>
    </row>
    <row r="93" spans="1:15" s="14" customFormat="1" ht="15" customHeight="1">
      <c r="A93" s="48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50"/>
    </row>
    <row r="94" spans="1:15" s="14" customFormat="1" ht="15" customHeight="1">
      <c r="A94" s="51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52"/>
    </row>
    <row r="95" spans="1:15" s="14" customFormat="1" ht="15">
      <c r="A95" s="30" t="s">
        <v>0</v>
      </c>
      <c r="B95" s="21" t="s">
        <v>29</v>
      </c>
      <c r="C95" s="6"/>
      <c r="D95" s="6"/>
      <c r="E95" s="6"/>
      <c r="F95" s="6"/>
      <c r="G95" s="24" t="s">
        <v>10</v>
      </c>
      <c r="H95" s="25"/>
      <c r="I95" s="25"/>
      <c r="J95" s="25"/>
      <c r="K95" s="25"/>
      <c r="L95" s="25"/>
      <c r="M95" s="26"/>
      <c r="N95" s="21" t="s">
        <v>5</v>
      </c>
      <c r="O95" s="28" t="s">
        <v>6</v>
      </c>
    </row>
    <row r="96" spans="1:15" s="14" customFormat="1" ht="54" customHeight="1">
      <c r="A96" s="30"/>
      <c r="B96" s="31"/>
      <c r="C96" s="2"/>
      <c r="D96" s="2"/>
      <c r="E96" s="2"/>
      <c r="F96" s="2"/>
      <c r="G96" s="33" t="s">
        <v>2</v>
      </c>
      <c r="H96" s="27" t="s">
        <v>7</v>
      </c>
      <c r="I96" s="27"/>
      <c r="J96" s="28" t="s">
        <v>8</v>
      </c>
      <c r="K96" s="28"/>
      <c r="L96" s="28" t="s">
        <v>9</v>
      </c>
      <c r="M96" s="28"/>
      <c r="N96" s="22"/>
      <c r="O96" s="29"/>
    </row>
    <row r="97" spans="1:15" s="14" customFormat="1" ht="15">
      <c r="A97" s="30"/>
      <c r="B97" s="32"/>
      <c r="C97" s="2" t="s">
        <v>12</v>
      </c>
      <c r="D97" s="2" t="s">
        <v>13</v>
      </c>
      <c r="E97" s="2" t="s">
        <v>14</v>
      </c>
      <c r="F97" s="11" t="s">
        <v>15</v>
      </c>
      <c r="G97" s="34"/>
      <c r="H97" s="13" t="s">
        <v>3</v>
      </c>
      <c r="I97" s="13" t="s">
        <v>4</v>
      </c>
      <c r="J97" s="13" t="s">
        <v>3</v>
      </c>
      <c r="K97" s="13" t="s">
        <v>4</v>
      </c>
      <c r="L97" s="13" t="s">
        <v>3</v>
      </c>
      <c r="M97" s="13" t="s">
        <v>4</v>
      </c>
      <c r="N97" s="23"/>
      <c r="O97" s="29"/>
    </row>
    <row r="98" spans="1:15" s="14" customFormat="1" ht="60" customHeight="1">
      <c r="A98" s="15" t="s">
        <v>26</v>
      </c>
      <c r="B98" s="9">
        <v>0.013136574074074077</v>
      </c>
      <c r="C98" s="10">
        <f>HOUR(B98)</f>
        <v>0</v>
      </c>
      <c r="D98" s="10">
        <f>MINUTE(B98)</f>
        <v>18</v>
      </c>
      <c r="E98" s="10">
        <f>SECOND(B98)</f>
        <v>55</v>
      </c>
      <c r="F98" s="10">
        <f>IF(D98=15,0,IF(D98=16,3,IF(D98=17,6,IF(D98=18,9,IF(D98=19,12,IF(D98=20,IF(E98&gt;0,"DD",IF(D98=20,15,))))))))</f>
        <v>9</v>
      </c>
      <c r="G98" s="12">
        <f>IF(F98="DD","diskvalif.",IF(D98&lt;15,0,IF(E98&gt;=40,F98+3,IF(E98&gt;=20,F98+2,IF(E98&gt;=0,F98+1,"chyba")))))</f>
        <v>12</v>
      </c>
      <c r="H98" s="7">
        <v>106</v>
      </c>
      <c r="I98" s="8"/>
      <c r="J98" s="7">
        <v>58</v>
      </c>
      <c r="K98" s="8"/>
      <c r="L98" s="7">
        <v>98</v>
      </c>
      <c r="M98" s="8"/>
      <c r="N98" s="7">
        <f>SUM(H98,J98,L98)-G98</f>
        <v>250</v>
      </c>
      <c r="O98" s="10">
        <v>11</v>
      </c>
    </row>
    <row r="99" s="14" customFormat="1" ht="15">
      <c r="A99" s="16"/>
    </row>
    <row r="100" spans="1:15" s="14" customFormat="1" ht="15" customHeight="1">
      <c r="A100" s="45" t="s">
        <v>30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7"/>
    </row>
    <row r="101" spans="1:15" s="14" customFormat="1" ht="15" customHeight="1">
      <c r="A101" s="48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50"/>
    </row>
    <row r="102" spans="1:15" s="14" customFormat="1" ht="15" customHeight="1">
      <c r="A102" s="48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50"/>
    </row>
    <row r="103" spans="1:15" s="14" customFormat="1" ht="15" customHeight="1">
      <c r="A103" s="51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52"/>
    </row>
    <row r="104" spans="1:15" s="14" customFormat="1" ht="15">
      <c r="A104" s="30" t="s">
        <v>0</v>
      </c>
      <c r="B104" s="21" t="s">
        <v>29</v>
      </c>
      <c r="C104" s="6"/>
      <c r="D104" s="6"/>
      <c r="E104" s="6"/>
      <c r="F104" s="6"/>
      <c r="G104" s="24" t="s">
        <v>10</v>
      </c>
      <c r="H104" s="25"/>
      <c r="I104" s="25"/>
      <c r="J104" s="25"/>
      <c r="K104" s="25"/>
      <c r="L104" s="25"/>
      <c r="M104" s="26"/>
      <c r="N104" s="21" t="s">
        <v>5</v>
      </c>
      <c r="O104" s="28" t="s">
        <v>6</v>
      </c>
    </row>
    <row r="105" spans="1:15" s="14" customFormat="1" ht="54" customHeight="1">
      <c r="A105" s="30"/>
      <c r="B105" s="31"/>
      <c r="C105" s="2"/>
      <c r="D105" s="2"/>
      <c r="E105" s="2"/>
      <c r="F105" s="2"/>
      <c r="G105" s="33" t="s">
        <v>2</v>
      </c>
      <c r="H105" s="27" t="s">
        <v>7</v>
      </c>
      <c r="I105" s="27"/>
      <c r="J105" s="28" t="s">
        <v>8</v>
      </c>
      <c r="K105" s="28"/>
      <c r="L105" s="28" t="s">
        <v>9</v>
      </c>
      <c r="M105" s="28"/>
      <c r="N105" s="22"/>
      <c r="O105" s="29"/>
    </row>
    <row r="106" spans="1:15" s="14" customFormat="1" ht="15">
      <c r="A106" s="30"/>
      <c r="B106" s="32"/>
      <c r="C106" s="2" t="s">
        <v>12</v>
      </c>
      <c r="D106" s="2" t="s">
        <v>13</v>
      </c>
      <c r="E106" s="2" t="s">
        <v>14</v>
      </c>
      <c r="F106" s="11" t="s">
        <v>15</v>
      </c>
      <c r="G106" s="34"/>
      <c r="H106" s="13" t="s">
        <v>3</v>
      </c>
      <c r="I106" s="13" t="s">
        <v>4</v>
      </c>
      <c r="J106" s="13" t="s">
        <v>3</v>
      </c>
      <c r="K106" s="13" t="s">
        <v>4</v>
      </c>
      <c r="L106" s="13" t="s">
        <v>3</v>
      </c>
      <c r="M106" s="13" t="s">
        <v>4</v>
      </c>
      <c r="N106" s="23"/>
      <c r="O106" s="29"/>
    </row>
    <row r="107" spans="1:15" s="14" customFormat="1" ht="60" customHeight="1">
      <c r="A107" s="15" t="s">
        <v>27</v>
      </c>
      <c r="B107" s="9">
        <v>0.013495370370370371</v>
      </c>
      <c r="C107" s="10">
        <f>HOUR(B107)</f>
        <v>0</v>
      </c>
      <c r="D107" s="10">
        <f>MINUTE(B107)</f>
        <v>19</v>
      </c>
      <c r="E107" s="10">
        <f>SECOND(B107)</f>
        <v>26</v>
      </c>
      <c r="F107" s="10">
        <f>IF(D107=15,0,IF(D107=16,3,IF(D107=17,6,IF(D107=18,9,IF(D107=19,12,IF(D107=20,IF(E107&gt;0,"DD",IF(D107=20,15,))))))))</f>
        <v>12</v>
      </c>
      <c r="G107" s="12">
        <f>IF(F107="DD","diskvalif.",IF(D107&lt;15,0,IF(E107&gt;=40,F107+3,IF(E107&gt;=20,F107+2,IF(E107&gt;=0,F107+1,"chyba")))))</f>
        <v>14</v>
      </c>
      <c r="H107" s="7">
        <v>103</v>
      </c>
      <c r="I107" s="8"/>
      <c r="J107" s="7">
        <v>80</v>
      </c>
      <c r="K107" s="8"/>
      <c r="L107" s="7">
        <v>113</v>
      </c>
      <c r="M107" s="8"/>
      <c r="N107" s="7">
        <f>SUM(H107,J107,L107)-G107</f>
        <v>282</v>
      </c>
      <c r="O107" s="10">
        <v>7</v>
      </c>
    </row>
    <row r="108" s="14" customFormat="1" ht="91.5" customHeight="1">
      <c r="A108" s="16"/>
    </row>
    <row r="109" spans="1:15" ht="15" customHeight="1">
      <c r="A109" s="45" t="s">
        <v>30</v>
      </c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7"/>
    </row>
    <row r="110" spans="1:15" ht="15" customHeight="1">
      <c r="A110" s="48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50"/>
    </row>
    <row r="111" spans="1:15" ht="15" customHeight="1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50"/>
    </row>
    <row r="112" spans="1:15" ht="15" customHeight="1">
      <c r="A112" s="51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52"/>
    </row>
    <row r="113" spans="1:15" ht="30" customHeight="1">
      <c r="A113" s="30" t="s">
        <v>0</v>
      </c>
      <c r="B113" s="21" t="s">
        <v>29</v>
      </c>
      <c r="C113" s="6"/>
      <c r="D113" s="6"/>
      <c r="E113" s="6"/>
      <c r="F113" s="6"/>
      <c r="G113" s="24" t="s">
        <v>10</v>
      </c>
      <c r="H113" s="25"/>
      <c r="I113" s="25"/>
      <c r="J113" s="25"/>
      <c r="K113" s="25"/>
      <c r="L113" s="25"/>
      <c r="M113" s="26"/>
      <c r="N113" s="21" t="s">
        <v>5</v>
      </c>
      <c r="O113" s="28" t="s">
        <v>6</v>
      </c>
    </row>
    <row r="114" spans="1:15" ht="45" customHeight="1">
      <c r="A114" s="30"/>
      <c r="B114" s="31"/>
      <c r="C114" s="2"/>
      <c r="D114" s="2"/>
      <c r="E114" s="2"/>
      <c r="F114" s="2"/>
      <c r="G114" s="33" t="s">
        <v>2</v>
      </c>
      <c r="H114" s="27" t="s">
        <v>7</v>
      </c>
      <c r="I114" s="27"/>
      <c r="J114" s="28" t="s">
        <v>8</v>
      </c>
      <c r="K114" s="28"/>
      <c r="L114" s="28" t="s">
        <v>9</v>
      </c>
      <c r="M114" s="28"/>
      <c r="N114" s="22"/>
      <c r="O114" s="29"/>
    </row>
    <row r="115" spans="1:15" ht="15">
      <c r="A115" s="30"/>
      <c r="B115" s="32"/>
      <c r="C115" s="2" t="s">
        <v>12</v>
      </c>
      <c r="D115" s="2" t="s">
        <v>13</v>
      </c>
      <c r="E115" s="2" t="s">
        <v>14</v>
      </c>
      <c r="F115" s="11" t="s">
        <v>15</v>
      </c>
      <c r="G115" s="34"/>
      <c r="H115" s="13" t="s">
        <v>3</v>
      </c>
      <c r="I115" s="13" t="s">
        <v>4</v>
      </c>
      <c r="J115" s="13" t="s">
        <v>3</v>
      </c>
      <c r="K115" s="13" t="s">
        <v>4</v>
      </c>
      <c r="L115" s="13" t="s">
        <v>3</v>
      </c>
      <c r="M115" s="13" t="s">
        <v>4</v>
      </c>
      <c r="N115" s="23"/>
      <c r="O115" s="29"/>
    </row>
    <row r="116" spans="1:15" ht="60" customHeight="1">
      <c r="A116" s="15" t="s">
        <v>28</v>
      </c>
      <c r="B116" s="9">
        <v>0.013414351851851851</v>
      </c>
      <c r="C116" s="10">
        <f>HOUR(B116)</f>
        <v>0</v>
      </c>
      <c r="D116" s="10">
        <f>MINUTE(B116)</f>
        <v>19</v>
      </c>
      <c r="E116" s="10">
        <f>SECOND(B116)</f>
        <v>19</v>
      </c>
      <c r="F116" s="10">
        <f>IF(D116=15,0,IF(D116=16,3,IF(D116=17,6,IF(D116=18,9,IF(D116=19,12,IF(D116=20,IF(E116&gt;0,"DD",IF(D116=20,15,))))))))</f>
        <v>12</v>
      </c>
      <c r="G116" s="12">
        <f>IF(F116="DD","diskvalif.",IF(D116&lt;15,0,IF(E116&gt;=40,F116+3,IF(E116&gt;=20,F116+2,IF(E116&gt;=0,F116+1,"chyba")))))</f>
        <v>13</v>
      </c>
      <c r="H116" s="7">
        <v>99</v>
      </c>
      <c r="I116" s="8"/>
      <c r="J116" s="7">
        <v>64</v>
      </c>
      <c r="K116" s="8"/>
      <c r="L116" s="7">
        <v>100</v>
      </c>
      <c r="M116" s="8"/>
      <c r="N116" s="7">
        <f>SUM(H116,J116,L116)-G116</f>
        <v>250</v>
      </c>
      <c r="O116" s="10">
        <v>12</v>
      </c>
    </row>
    <row r="117" s="14" customFormat="1" ht="15">
      <c r="A117" s="16"/>
    </row>
    <row r="118" s="14" customFormat="1" ht="15">
      <c r="A118" s="16"/>
    </row>
    <row r="119" s="14" customFormat="1" ht="15">
      <c r="A119" s="16"/>
    </row>
    <row r="120" s="14" customFormat="1" ht="15">
      <c r="A120" s="16"/>
    </row>
    <row r="121" s="14" customFormat="1" ht="15">
      <c r="A121" s="16"/>
    </row>
    <row r="122" s="14" customFormat="1" ht="15">
      <c r="A122" s="16"/>
    </row>
    <row r="123" s="14" customFormat="1" ht="15">
      <c r="A123" s="16"/>
    </row>
    <row r="124" s="14" customFormat="1" ht="15">
      <c r="A124" s="16"/>
    </row>
    <row r="125" s="14" customFormat="1" ht="15">
      <c r="A125" s="16"/>
    </row>
    <row r="126" s="14" customFormat="1" ht="15">
      <c r="A126" s="16"/>
    </row>
    <row r="127" s="14" customFormat="1" ht="15">
      <c r="A127" s="16"/>
    </row>
    <row r="128" s="14" customFormat="1" ht="15">
      <c r="A128" s="16"/>
    </row>
    <row r="129" s="14" customFormat="1" ht="15">
      <c r="A129" s="16"/>
    </row>
    <row r="130" s="14" customFormat="1" ht="15">
      <c r="A130" s="16"/>
    </row>
    <row r="131" s="14" customFormat="1" ht="15">
      <c r="A131" s="16"/>
    </row>
    <row r="132" s="14" customFormat="1" ht="15">
      <c r="A132" s="16"/>
    </row>
    <row r="133" s="14" customFormat="1" ht="15">
      <c r="A133" s="16"/>
    </row>
    <row r="134" s="14" customFormat="1" ht="15">
      <c r="A134" s="16"/>
    </row>
    <row r="135" s="14" customFormat="1" ht="15">
      <c r="A135" s="16"/>
    </row>
    <row r="136" s="14" customFormat="1" ht="15">
      <c r="A136" s="16"/>
    </row>
    <row r="137" s="14" customFormat="1" ht="15">
      <c r="A137" s="16"/>
    </row>
    <row r="138" s="14" customFormat="1" ht="15">
      <c r="A138" s="16"/>
    </row>
    <row r="139" s="14" customFormat="1" ht="15">
      <c r="A139" s="16"/>
    </row>
    <row r="140" s="14" customFormat="1" ht="15">
      <c r="A140" s="16"/>
    </row>
    <row r="141" s="14" customFormat="1" ht="15">
      <c r="A141" s="16"/>
    </row>
    <row r="142" s="14" customFormat="1" ht="15">
      <c r="A142" s="16"/>
    </row>
    <row r="143" s="14" customFormat="1" ht="15">
      <c r="A143" s="16"/>
    </row>
    <row r="144" s="14" customFormat="1" ht="15">
      <c r="A144" s="16"/>
    </row>
    <row r="145" s="14" customFormat="1" ht="15">
      <c r="A145" s="16"/>
    </row>
    <row r="146" s="14" customFormat="1" ht="15">
      <c r="A146" s="16"/>
    </row>
    <row r="147" s="14" customFormat="1" ht="15">
      <c r="A147" s="16"/>
    </row>
    <row r="148" s="14" customFormat="1" ht="15">
      <c r="A148" s="16"/>
    </row>
    <row r="149" s="14" customFormat="1" ht="15">
      <c r="A149" s="16"/>
    </row>
    <row r="150" s="14" customFormat="1" ht="15">
      <c r="A150" s="16"/>
    </row>
    <row r="151" s="14" customFormat="1" ht="15">
      <c r="A151" s="16"/>
    </row>
    <row r="152" s="14" customFormat="1" ht="15">
      <c r="A152" s="16"/>
    </row>
    <row r="153" s="14" customFormat="1" ht="15">
      <c r="A153" s="16"/>
    </row>
    <row r="154" s="14" customFormat="1" ht="15">
      <c r="A154" s="16"/>
    </row>
    <row r="155" s="14" customFormat="1" ht="15">
      <c r="A155" s="16"/>
    </row>
    <row r="156" s="14" customFormat="1" ht="15">
      <c r="A156" s="16"/>
    </row>
    <row r="157" s="14" customFormat="1" ht="15">
      <c r="A157" s="16"/>
    </row>
    <row r="158" s="14" customFormat="1" ht="15">
      <c r="A158" s="16"/>
    </row>
    <row r="159" s="14" customFormat="1" ht="15">
      <c r="A159" s="16"/>
    </row>
    <row r="160" s="14" customFormat="1" ht="15">
      <c r="A160" s="16"/>
    </row>
    <row r="161" s="14" customFormat="1" ht="15">
      <c r="A161" s="16"/>
    </row>
    <row r="162" s="14" customFormat="1" ht="15">
      <c r="A162" s="16"/>
    </row>
    <row r="163" s="14" customFormat="1" ht="15">
      <c r="A163" s="16"/>
    </row>
    <row r="164" s="14" customFormat="1" ht="15">
      <c r="A164" s="16"/>
    </row>
    <row r="165" s="14" customFormat="1" ht="15">
      <c r="A165" s="16"/>
    </row>
    <row r="166" s="14" customFormat="1" ht="15">
      <c r="A166" s="16"/>
    </row>
    <row r="167" s="14" customFormat="1" ht="15">
      <c r="A167" s="16"/>
    </row>
    <row r="168" s="14" customFormat="1" ht="15">
      <c r="A168" s="16"/>
    </row>
    <row r="169" s="14" customFormat="1" ht="15">
      <c r="A169" s="16"/>
    </row>
    <row r="170" s="14" customFormat="1" ht="15">
      <c r="A170" s="16"/>
    </row>
    <row r="171" s="14" customFormat="1" ht="15">
      <c r="A171" s="16"/>
    </row>
    <row r="172" s="14" customFormat="1" ht="15">
      <c r="A172" s="16"/>
    </row>
    <row r="173" s="14" customFormat="1" ht="15">
      <c r="A173" s="16"/>
    </row>
    <row r="174" s="14" customFormat="1" ht="15">
      <c r="A174" s="16"/>
    </row>
    <row r="175" s="14" customFormat="1" ht="15">
      <c r="A175" s="16"/>
    </row>
    <row r="176" s="14" customFormat="1" ht="15">
      <c r="A176" s="16"/>
    </row>
    <row r="177" s="14" customFormat="1" ht="15">
      <c r="A177" s="16"/>
    </row>
    <row r="178" s="14" customFormat="1" ht="15">
      <c r="A178" s="16"/>
    </row>
    <row r="179" s="14" customFormat="1" ht="15">
      <c r="A179" s="16"/>
    </row>
    <row r="180" s="14" customFormat="1" ht="15">
      <c r="A180" s="16"/>
    </row>
    <row r="181" s="14" customFormat="1" ht="15">
      <c r="A181" s="16"/>
    </row>
    <row r="182" s="14" customFormat="1" ht="15">
      <c r="A182" s="16"/>
    </row>
    <row r="183" s="14" customFormat="1" ht="15">
      <c r="A183" s="16"/>
    </row>
    <row r="184" s="14" customFormat="1" ht="15">
      <c r="A184" s="16"/>
    </row>
    <row r="185" s="14" customFormat="1" ht="15">
      <c r="A185" s="16"/>
    </row>
    <row r="186" s="14" customFormat="1" ht="15">
      <c r="A186" s="16"/>
    </row>
    <row r="187" s="14" customFormat="1" ht="15">
      <c r="A187" s="16"/>
    </row>
    <row r="188" s="14" customFormat="1" ht="15">
      <c r="A188" s="16"/>
    </row>
    <row r="189" s="14" customFormat="1" ht="15">
      <c r="A189" s="16"/>
    </row>
    <row r="190" s="14" customFormat="1" ht="15">
      <c r="A190" s="16"/>
    </row>
    <row r="191" s="14" customFormat="1" ht="15">
      <c r="A191" s="16"/>
    </row>
    <row r="192" s="14" customFormat="1" ht="15">
      <c r="A192" s="16"/>
    </row>
    <row r="193" s="14" customFormat="1" ht="15">
      <c r="A193" s="16"/>
    </row>
    <row r="194" s="14" customFormat="1" ht="15">
      <c r="A194" s="16"/>
    </row>
    <row r="195" s="14" customFormat="1" ht="15">
      <c r="A195" s="16"/>
    </row>
    <row r="196" s="14" customFormat="1" ht="15">
      <c r="A196" s="16"/>
    </row>
    <row r="197" s="14" customFormat="1" ht="15">
      <c r="A197" s="16"/>
    </row>
    <row r="198" s="14" customFormat="1" ht="15">
      <c r="A198" s="16"/>
    </row>
    <row r="199" s="14" customFormat="1" ht="15">
      <c r="A199" s="16"/>
    </row>
    <row r="200" s="14" customFormat="1" ht="15">
      <c r="A200" s="16"/>
    </row>
    <row r="201" s="14" customFormat="1" ht="15">
      <c r="A201" s="16"/>
    </row>
    <row r="202" s="14" customFormat="1" ht="15">
      <c r="A202" s="16"/>
    </row>
    <row r="203" s="14" customFormat="1" ht="15">
      <c r="A203" s="16"/>
    </row>
    <row r="204" s="14" customFormat="1" ht="15">
      <c r="A204" s="16"/>
    </row>
    <row r="205" s="14" customFormat="1" ht="15">
      <c r="A205" s="16"/>
    </row>
    <row r="206" s="14" customFormat="1" ht="15">
      <c r="A206" s="16"/>
    </row>
    <row r="207" s="14" customFormat="1" ht="15">
      <c r="A207" s="16"/>
    </row>
    <row r="208" s="14" customFormat="1" ht="15">
      <c r="A208" s="16"/>
    </row>
    <row r="209" s="14" customFormat="1" ht="15">
      <c r="A209" s="16"/>
    </row>
    <row r="210" s="14" customFormat="1" ht="15">
      <c r="A210" s="16"/>
    </row>
    <row r="211" s="14" customFormat="1" ht="15">
      <c r="A211" s="16"/>
    </row>
    <row r="212" s="14" customFormat="1" ht="15">
      <c r="A212" s="16"/>
    </row>
    <row r="213" s="14" customFormat="1" ht="15">
      <c r="A213" s="16"/>
    </row>
    <row r="214" s="14" customFormat="1" ht="15">
      <c r="A214" s="16"/>
    </row>
    <row r="215" s="14" customFormat="1" ht="15">
      <c r="A215" s="16"/>
    </row>
    <row r="216" s="14" customFormat="1" ht="15">
      <c r="A216" s="16"/>
    </row>
    <row r="217" s="14" customFormat="1" ht="15">
      <c r="A217" s="16"/>
    </row>
    <row r="218" s="14" customFormat="1" ht="15">
      <c r="A218" s="16"/>
    </row>
    <row r="219" s="14" customFormat="1" ht="15">
      <c r="A219" s="16"/>
    </row>
    <row r="220" s="14" customFormat="1" ht="15">
      <c r="A220" s="16"/>
    </row>
    <row r="221" s="14" customFormat="1" ht="15">
      <c r="A221" s="16"/>
    </row>
    <row r="222" s="14" customFormat="1" ht="15">
      <c r="A222" s="16"/>
    </row>
    <row r="223" s="14" customFormat="1" ht="15">
      <c r="A223" s="16"/>
    </row>
    <row r="224" s="14" customFormat="1" ht="15">
      <c r="A224" s="16"/>
    </row>
    <row r="225" s="14" customFormat="1" ht="15">
      <c r="A225" s="16"/>
    </row>
    <row r="226" s="14" customFormat="1" ht="15">
      <c r="A226" s="16"/>
    </row>
    <row r="227" s="14" customFormat="1" ht="15">
      <c r="A227" s="16"/>
    </row>
    <row r="228" s="14" customFormat="1" ht="15">
      <c r="A228" s="16"/>
    </row>
    <row r="229" s="14" customFormat="1" ht="15">
      <c r="A229" s="16"/>
    </row>
    <row r="230" s="14" customFormat="1" ht="15">
      <c r="A230" s="16"/>
    </row>
    <row r="231" s="14" customFormat="1" ht="15">
      <c r="A231" s="16"/>
    </row>
    <row r="232" s="14" customFormat="1" ht="15">
      <c r="A232" s="16"/>
    </row>
    <row r="233" s="14" customFormat="1" ht="15">
      <c r="A233" s="16"/>
    </row>
    <row r="234" s="14" customFormat="1" ht="15">
      <c r="A234" s="16"/>
    </row>
    <row r="235" s="14" customFormat="1" ht="15">
      <c r="A235" s="16"/>
    </row>
    <row r="236" s="14" customFormat="1" ht="15">
      <c r="A236" s="16"/>
    </row>
    <row r="237" s="14" customFormat="1" ht="15">
      <c r="A237" s="16"/>
    </row>
    <row r="238" s="14" customFormat="1" ht="15">
      <c r="A238" s="16"/>
    </row>
    <row r="239" s="14" customFormat="1" ht="15">
      <c r="A239" s="16"/>
    </row>
    <row r="240" s="14" customFormat="1" ht="15">
      <c r="A240" s="16"/>
    </row>
    <row r="241" s="14" customFormat="1" ht="15">
      <c r="A241" s="16"/>
    </row>
    <row r="242" s="14" customFormat="1" ht="15">
      <c r="A242" s="16"/>
    </row>
    <row r="243" s="14" customFormat="1" ht="15">
      <c r="A243" s="16"/>
    </row>
    <row r="244" s="14" customFormat="1" ht="15">
      <c r="A244" s="16"/>
    </row>
    <row r="245" s="14" customFormat="1" ht="15">
      <c r="A245" s="16"/>
    </row>
    <row r="246" s="14" customFormat="1" ht="15">
      <c r="A246" s="16"/>
    </row>
    <row r="247" s="14" customFormat="1" ht="15">
      <c r="A247" s="16"/>
    </row>
    <row r="248" s="14" customFormat="1" ht="15">
      <c r="A248" s="16"/>
    </row>
    <row r="249" s="14" customFormat="1" ht="15">
      <c r="A249" s="16"/>
    </row>
    <row r="250" s="14" customFormat="1" ht="15">
      <c r="A250" s="16"/>
    </row>
    <row r="251" s="14" customFormat="1" ht="15">
      <c r="A251" s="16"/>
    </row>
    <row r="252" s="14" customFormat="1" ht="15">
      <c r="A252" s="16"/>
    </row>
    <row r="253" s="14" customFormat="1" ht="15">
      <c r="A253" s="16"/>
    </row>
    <row r="254" s="14" customFormat="1" ht="15">
      <c r="A254" s="16"/>
    </row>
    <row r="255" s="14" customFormat="1" ht="15">
      <c r="A255" s="16"/>
    </row>
    <row r="256" s="14" customFormat="1" ht="15">
      <c r="A256" s="16"/>
    </row>
    <row r="257" s="14" customFormat="1" ht="15">
      <c r="A257" s="16"/>
    </row>
    <row r="258" s="14" customFormat="1" ht="15">
      <c r="A258" s="16"/>
    </row>
    <row r="259" s="14" customFormat="1" ht="15">
      <c r="A259" s="16"/>
    </row>
    <row r="260" s="14" customFormat="1" ht="15">
      <c r="A260" s="16"/>
    </row>
  </sheetData>
  <sheetProtection/>
  <mergeCells count="130">
    <mergeCell ref="A109:O112"/>
    <mergeCell ref="A113:A115"/>
    <mergeCell ref="B113:B115"/>
    <mergeCell ref="G113:M113"/>
    <mergeCell ref="N113:N115"/>
    <mergeCell ref="O113:O115"/>
    <mergeCell ref="G114:G115"/>
    <mergeCell ref="H114:I114"/>
    <mergeCell ref="J114:K114"/>
    <mergeCell ref="L114:M114"/>
    <mergeCell ref="A100:O103"/>
    <mergeCell ref="A104:A106"/>
    <mergeCell ref="B104:B106"/>
    <mergeCell ref="G104:M104"/>
    <mergeCell ref="N104:N106"/>
    <mergeCell ref="O104:O106"/>
    <mergeCell ref="G105:G106"/>
    <mergeCell ref="H105:I105"/>
    <mergeCell ref="J105:K105"/>
    <mergeCell ref="L105:M105"/>
    <mergeCell ref="A91:O94"/>
    <mergeCell ref="A95:A97"/>
    <mergeCell ref="B95:B97"/>
    <mergeCell ref="G95:M95"/>
    <mergeCell ref="N95:N97"/>
    <mergeCell ref="O95:O97"/>
    <mergeCell ref="G96:G97"/>
    <mergeCell ref="H96:I96"/>
    <mergeCell ref="J96:K96"/>
    <mergeCell ref="L96:M96"/>
    <mergeCell ref="A82:O85"/>
    <mergeCell ref="A86:A88"/>
    <mergeCell ref="B86:B88"/>
    <mergeCell ref="G86:M86"/>
    <mergeCell ref="N86:N88"/>
    <mergeCell ref="O86:O88"/>
    <mergeCell ref="G87:G88"/>
    <mergeCell ref="H87:I87"/>
    <mergeCell ref="J87:K87"/>
    <mergeCell ref="L87:M87"/>
    <mergeCell ref="A73:O76"/>
    <mergeCell ref="A77:A79"/>
    <mergeCell ref="B77:B79"/>
    <mergeCell ref="G77:M77"/>
    <mergeCell ref="N77:N79"/>
    <mergeCell ref="O77:O79"/>
    <mergeCell ref="G78:G79"/>
    <mergeCell ref="H78:I78"/>
    <mergeCell ref="J78:K78"/>
    <mergeCell ref="L78:M78"/>
    <mergeCell ref="A64:O67"/>
    <mergeCell ref="A68:A70"/>
    <mergeCell ref="B68:B70"/>
    <mergeCell ref="G68:M68"/>
    <mergeCell ref="N68:N70"/>
    <mergeCell ref="O68:O70"/>
    <mergeCell ref="G69:G70"/>
    <mergeCell ref="H69:I69"/>
    <mergeCell ref="J69:K69"/>
    <mergeCell ref="L69:M69"/>
    <mergeCell ref="A55:O58"/>
    <mergeCell ref="A59:A61"/>
    <mergeCell ref="B59:B61"/>
    <mergeCell ref="G59:M59"/>
    <mergeCell ref="N59:N61"/>
    <mergeCell ref="O59:O61"/>
    <mergeCell ref="G60:G61"/>
    <mergeCell ref="H60:I60"/>
    <mergeCell ref="J60:K60"/>
    <mergeCell ref="L60:M60"/>
    <mergeCell ref="A46:O49"/>
    <mergeCell ref="A50:A52"/>
    <mergeCell ref="B50:B52"/>
    <mergeCell ref="G50:M50"/>
    <mergeCell ref="N50:N52"/>
    <mergeCell ref="O50:O52"/>
    <mergeCell ref="G51:G52"/>
    <mergeCell ref="H51:I51"/>
    <mergeCell ref="J51:K51"/>
    <mergeCell ref="L51:M51"/>
    <mergeCell ref="A37:O40"/>
    <mergeCell ref="A41:A43"/>
    <mergeCell ref="B41:B43"/>
    <mergeCell ref="G41:M41"/>
    <mergeCell ref="N41:N43"/>
    <mergeCell ref="O41:O43"/>
    <mergeCell ref="G42:G43"/>
    <mergeCell ref="H42:I42"/>
    <mergeCell ref="J42:K42"/>
    <mergeCell ref="L42:M42"/>
    <mergeCell ref="A28:O31"/>
    <mergeCell ref="A32:A34"/>
    <mergeCell ref="B32:B34"/>
    <mergeCell ref="G32:M32"/>
    <mergeCell ref="N32:N34"/>
    <mergeCell ref="O32:O34"/>
    <mergeCell ref="G33:G34"/>
    <mergeCell ref="H33:I33"/>
    <mergeCell ref="J33:K33"/>
    <mergeCell ref="L33:M33"/>
    <mergeCell ref="A19:O22"/>
    <mergeCell ref="A23:A25"/>
    <mergeCell ref="B23:B25"/>
    <mergeCell ref="G23:M23"/>
    <mergeCell ref="N23:N25"/>
    <mergeCell ref="O23:O25"/>
    <mergeCell ref="G24:G25"/>
    <mergeCell ref="H24:I24"/>
    <mergeCell ref="J24:K24"/>
    <mergeCell ref="L24:M24"/>
    <mergeCell ref="A10:O13"/>
    <mergeCell ref="A14:A16"/>
    <mergeCell ref="B14:B16"/>
    <mergeCell ref="G14:M14"/>
    <mergeCell ref="N14:N16"/>
    <mergeCell ref="O14:O16"/>
    <mergeCell ref="G15:G16"/>
    <mergeCell ref="H15:I15"/>
    <mergeCell ref="J15:K15"/>
    <mergeCell ref="L15:M15"/>
    <mergeCell ref="A1:O4"/>
    <mergeCell ref="A5:A7"/>
    <mergeCell ref="B5:B7"/>
    <mergeCell ref="G5:M5"/>
    <mergeCell ref="N5:N7"/>
    <mergeCell ref="O5:O7"/>
    <mergeCell ref="G6:G7"/>
    <mergeCell ref="H6:I6"/>
    <mergeCell ref="J6:K6"/>
    <mergeCell ref="L6:M6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Zbyšek</dc:creator>
  <cp:keywords/>
  <dc:description/>
  <cp:lastModifiedBy>Administrator</cp:lastModifiedBy>
  <cp:lastPrinted>2013-07-06T13:22:12Z</cp:lastPrinted>
  <dcterms:created xsi:type="dcterms:W3CDTF">2012-02-10T16:11:14Z</dcterms:created>
  <dcterms:modified xsi:type="dcterms:W3CDTF">2013-07-06T14:03:09Z</dcterms:modified>
  <cp:category/>
  <cp:version/>
  <cp:contentType/>
  <cp:contentStatus/>
</cp:coreProperties>
</file>